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E:\KrosData\Export\"/>
    </mc:Choice>
  </mc:AlternateContent>
  <xr:revisionPtr revIDLastSave="0" documentId="13_ncr:1_{BC87D388-740C-41F5-A1B6-F80E8568B3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SO 01.2 - Přesazené strom..." sheetId="2" r:id="rId2"/>
    <sheet name="SO 04.1.c - Vysazené stro..." sheetId="3" r:id="rId3"/>
    <sheet name="SO 04.2.c - Živý plot  - ..." sheetId="4" r:id="rId4"/>
    <sheet name="SO 04.3.c - Vysazené keře..." sheetId="5" r:id="rId5"/>
    <sheet name="SO 04.4.A.c - Travnaté pl..." sheetId="6" r:id="rId6"/>
    <sheet name="SO 04.4.B.c - Travnaté pl..." sheetId="7" r:id="rId7"/>
    <sheet name="SO 04.4.C.c - Štěrkový tr..." sheetId="8" r:id="rId8"/>
    <sheet name="SO 04.4.D.c - Zatravněná ..." sheetId="9" r:id="rId9"/>
  </sheets>
  <definedNames>
    <definedName name="_xlnm._FilterDatabase" localSheetId="1" hidden="1">'SO 01.2 - Přesazené strom...'!$C$121:$K$167</definedName>
    <definedName name="_xlnm._FilterDatabase" localSheetId="2" hidden="1">'SO 04.1.c - Vysazené stro...'!$C$121:$K$167</definedName>
    <definedName name="_xlnm._FilterDatabase" localSheetId="3" hidden="1">'SO 04.2.c - Živý plot  - ...'!$C$121:$K$149</definedName>
    <definedName name="_xlnm._FilterDatabase" localSheetId="4" hidden="1">'SO 04.3.c - Vysazené keře...'!$C$121:$K$146</definedName>
    <definedName name="_xlnm._FilterDatabase" localSheetId="5" hidden="1">'SO 04.4.A.c - Travnaté pl...'!$C$121:$K$150</definedName>
    <definedName name="_xlnm._FilterDatabase" localSheetId="6" hidden="1">'SO 04.4.B.c - Travnaté pl...'!$C$121:$K$141</definedName>
    <definedName name="_xlnm._FilterDatabase" localSheetId="7" hidden="1">'SO 04.4.C.c - Štěrkový tr...'!$C$121:$K$148</definedName>
    <definedName name="_xlnm._FilterDatabase" localSheetId="8" hidden="1">'SO 04.4.D.c - Zatravněná ...'!$C$121:$K$151</definedName>
    <definedName name="_xlnm.Print_Titles" localSheetId="0">'Rekapitulace stavby'!$92:$92</definedName>
    <definedName name="_xlnm.Print_Titles" localSheetId="1">'SO 01.2 - Přesazené strom...'!$121:$121</definedName>
    <definedName name="_xlnm.Print_Titles" localSheetId="2">'SO 04.1.c - Vysazené stro...'!$121:$121</definedName>
    <definedName name="_xlnm.Print_Titles" localSheetId="3">'SO 04.2.c - Živý plot  - ...'!$121:$121</definedName>
    <definedName name="_xlnm.Print_Titles" localSheetId="4">'SO 04.3.c - Vysazené keře...'!$121:$121</definedName>
    <definedName name="_xlnm.Print_Titles" localSheetId="5">'SO 04.4.A.c - Travnaté pl...'!$121:$121</definedName>
    <definedName name="_xlnm.Print_Titles" localSheetId="6">'SO 04.4.B.c - Travnaté pl...'!$121:$121</definedName>
    <definedName name="_xlnm.Print_Titles" localSheetId="7">'SO 04.4.C.c - Štěrkový tr...'!$121:$121</definedName>
    <definedName name="_xlnm.Print_Titles" localSheetId="8">'SO 04.4.D.c - Zatravněná ...'!$121:$121</definedName>
    <definedName name="_xlnm.Print_Area" localSheetId="0">'Rekapitulace stavby'!$D$4:$AO$76,'Rekapitulace stavby'!$C$82:$AQ$105</definedName>
    <definedName name="_xlnm.Print_Area" localSheetId="1">'SO 01.2 - Přesazené strom...'!$C$4:$J$41,'SO 01.2 - Přesazené strom...'!$C$50:$J$76,'SO 01.2 - Přesazené strom...'!$C$82:$J$101,'SO 01.2 - Přesazené strom...'!$C$107:$K$167</definedName>
    <definedName name="_xlnm.Print_Area" localSheetId="2">'SO 04.1.c - Vysazené stro...'!$C$4:$J$41,'SO 04.1.c - Vysazené stro...'!$C$50:$J$76,'SO 04.1.c - Vysazené stro...'!$C$82:$J$101,'SO 04.1.c - Vysazené stro...'!$C$107:$K$167</definedName>
    <definedName name="_xlnm.Print_Area" localSheetId="3">'SO 04.2.c - Živý plot  - ...'!$C$4:$J$41,'SO 04.2.c - Živý plot  - ...'!$C$50:$J$76,'SO 04.2.c - Živý plot  - ...'!$C$82:$J$101,'SO 04.2.c - Živý plot  - ...'!$C$107:$K$149</definedName>
    <definedName name="_xlnm.Print_Area" localSheetId="4">'SO 04.3.c - Vysazené keře...'!$C$4:$J$41,'SO 04.3.c - Vysazené keře...'!$C$50:$J$76,'SO 04.3.c - Vysazené keře...'!$C$82:$J$101,'SO 04.3.c - Vysazené keře...'!$C$107:$K$146</definedName>
    <definedName name="_xlnm.Print_Area" localSheetId="5">'SO 04.4.A.c - Travnaté pl...'!$C$4:$J$41,'SO 04.4.A.c - Travnaté pl...'!$C$50:$J$76,'SO 04.4.A.c - Travnaté pl...'!$C$82:$J$101,'SO 04.4.A.c - Travnaté pl...'!$C$107:$K$150</definedName>
    <definedName name="_xlnm.Print_Area" localSheetId="6">'SO 04.4.B.c - Travnaté pl...'!$C$4:$J$41,'SO 04.4.B.c - Travnaté pl...'!$C$50:$J$76,'SO 04.4.B.c - Travnaté pl...'!$C$82:$J$101,'SO 04.4.B.c - Travnaté pl...'!$C$107:$K$141</definedName>
    <definedName name="_xlnm.Print_Area" localSheetId="7">'SO 04.4.C.c - Štěrkový tr...'!$C$4:$J$41,'SO 04.4.C.c - Štěrkový tr...'!$C$50:$J$76,'SO 04.4.C.c - Štěrkový tr...'!$C$82:$J$101,'SO 04.4.C.c - Štěrkový tr...'!$C$107:$K$148</definedName>
    <definedName name="_xlnm.Print_Area" localSheetId="8">'SO 04.4.D.c - Zatravněná ...'!$C$4:$J$41,'SO 04.4.D.c - Zatravněná ...'!$C$50:$J$76,'SO 04.4.D.c - Zatravněná ...'!$C$82:$J$101,'SO 04.4.D.c - Zatravněná ...'!$C$107:$K$151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9" l="1"/>
  <c r="J38" i="9"/>
  <c r="AY104" i="1" s="1"/>
  <c r="J37" i="9"/>
  <c r="AX104" i="1" s="1"/>
  <c r="BI147" i="9"/>
  <c r="BH147" i="9"/>
  <c r="BG147" i="9"/>
  <c r="BF147" i="9"/>
  <c r="T147" i="9"/>
  <c r="R147" i="9"/>
  <c r="P147" i="9"/>
  <c r="BI143" i="9"/>
  <c r="BH143" i="9"/>
  <c r="BG143" i="9"/>
  <c r="BF143" i="9"/>
  <c r="T143" i="9"/>
  <c r="R143" i="9"/>
  <c r="P143" i="9"/>
  <c r="BI139" i="9"/>
  <c r="BH139" i="9"/>
  <c r="BG139" i="9"/>
  <c r="BF139" i="9"/>
  <c r="T139" i="9"/>
  <c r="R139" i="9"/>
  <c r="P139" i="9"/>
  <c r="BI137" i="9"/>
  <c r="BH137" i="9"/>
  <c r="BG137" i="9"/>
  <c r="BF137" i="9"/>
  <c r="T137" i="9"/>
  <c r="R137" i="9"/>
  <c r="P137" i="9"/>
  <c r="BI135" i="9"/>
  <c r="BH135" i="9"/>
  <c r="BG135" i="9"/>
  <c r="BF135" i="9"/>
  <c r="T135" i="9"/>
  <c r="R135" i="9"/>
  <c r="P135" i="9"/>
  <c r="BI133" i="9"/>
  <c r="BH133" i="9"/>
  <c r="BG133" i="9"/>
  <c r="BF133" i="9"/>
  <c r="T133" i="9"/>
  <c r="R133" i="9"/>
  <c r="P133" i="9"/>
  <c r="BI131" i="9"/>
  <c r="BH131" i="9"/>
  <c r="BG131" i="9"/>
  <c r="BF131" i="9"/>
  <c r="T131" i="9"/>
  <c r="R131" i="9"/>
  <c r="P131" i="9"/>
  <c r="BI128" i="9"/>
  <c r="BH128" i="9"/>
  <c r="BG128" i="9"/>
  <c r="BF128" i="9"/>
  <c r="T128" i="9"/>
  <c r="R128" i="9"/>
  <c r="P128" i="9"/>
  <c r="BI125" i="9"/>
  <c r="BH125" i="9"/>
  <c r="BG125" i="9"/>
  <c r="BF125" i="9"/>
  <c r="T125" i="9"/>
  <c r="R125" i="9"/>
  <c r="P125" i="9"/>
  <c r="J118" i="9"/>
  <c r="F118" i="9"/>
  <c r="F116" i="9"/>
  <c r="E114" i="9"/>
  <c r="J93" i="9"/>
  <c r="F93" i="9"/>
  <c r="F91" i="9"/>
  <c r="E89" i="9"/>
  <c r="J26" i="9"/>
  <c r="E26" i="9"/>
  <c r="J119" i="9" s="1"/>
  <c r="J25" i="9"/>
  <c r="J20" i="9"/>
  <c r="E20" i="9"/>
  <c r="F94" i="9" s="1"/>
  <c r="J19" i="9"/>
  <c r="J14" i="9"/>
  <c r="J91" i="9"/>
  <c r="E7" i="9"/>
  <c r="E110" i="9"/>
  <c r="J39" i="8"/>
  <c r="J38" i="8"/>
  <c r="AY103" i="1" s="1"/>
  <c r="J37" i="8"/>
  <c r="AX103" i="1"/>
  <c r="BI148" i="8"/>
  <c r="BH148" i="8"/>
  <c r="BG148" i="8"/>
  <c r="BF148" i="8"/>
  <c r="T148" i="8"/>
  <c r="R148" i="8"/>
  <c r="P148" i="8"/>
  <c r="BI146" i="8"/>
  <c r="BH146" i="8"/>
  <c r="BG146" i="8"/>
  <c r="BF146" i="8"/>
  <c r="T146" i="8"/>
  <c r="R146" i="8"/>
  <c r="P146" i="8"/>
  <c r="BI144" i="8"/>
  <c r="BH144" i="8"/>
  <c r="BG144" i="8"/>
  <c r="BF144" i="8"/>
  <c r="T144" i="8"/>
  <c r="R144" i="8"/>
  <c r="P144" i="8"/>
  <c r="BI142" i="8"/>
  <c r="BH142" i="8"/>
  <c r="BG142" i="8"/>
  <c r="BF142" i="8"/>
  <c r="T142" i="8"/>
  <c r="R142" i="8"/>
  <c r="P142" i="8"/>
  <c r="BI140" i="8"/>
  <c r="BH140" i="8"/>
  <c r="BG140" i="8"/>
  <c r="BF140" i="8"/>
  <c r="T140" i="8"/>
  <c r="R140" i="8"/>
  <c r="P140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31" i="8"/>
  <c r="BH131" i="8"/>
  <c r="BG131" i="8"/>
  <c r="BF131" i="8"/>
  <c r="T131" i="8"/>
  <c r="R131" i="8"/>
  <c r="P131" i="8"/>
  <c r="BI125" i="8"/>
  <c r="BH125" i="8"/>
  <c r="BG125" i="8"/>
  <c r="BF125" i="8"/>
  <c r="T125" i="8"/>
  <c r="R125" i="8"/>
  <c r="P125" i="8"/>
  <c r="J118" i="8"/>
  <c r="F118" i="8"/>
  <c r="F116" i="8"/>
  <c r="E114" i="8"/>
  <c r="J93" i="8"/>
  <c r="F93" i="8"/>
  <c r="F91" i="8"/>
  <c r="E89" i="8"/>
  <c r="J26" i="8"/>
  <c r="E26" i="8"/>
  <c r="J94" i="8"/>
  <c r="J25" i="8"/>
  <c r="J20" i="8"/>
  <c r="E20" i="8"/>
  <c r="F119" i="8"/>
  <c r="J19" i="8"/>
  <c r="J14" i="8"/>
  <c r="J116" i="8"/>
  <c r="E7" i="8"/>
  <c r="E85" i="8" s="1"/>
  <c r="J39" i="7"/>
  <c r="J38" i="7"/>
  <c r="AY102" i="1"/>
  <c r="J37" i="7"/>
  <c r="AX102" i="1" s="1"/>
  <c r="BI138" i="7"/>
  <c r="BH138" i="7"/>
  <c r="BG138" i="7"/>
  <c r="BF138" i="7"/>
  <c r="T138" i="7"/>
  <c r="R138" i="7"/>
  <c r="P138" i="7"/>
  <c r="BI133" i="7"/>
  <c r="BH133" i="7"/>
  <c r="BG133" i="7"/>
  <c r="BF133" i="7"/>
  <c r="T133" i="7"/>
  <c r="R133" i="7"/>
  <c r="P133" i="7"/>
  <c r="BI125" i="7"/>
  <c r="BH125" i="7"/>
  <c r="BG125" i="7"/>
  <c r="BF125" i="7"/>
  <c r="T125" i="7"/>
  <c r="R125" i="7"/>
  <c r="P125" i="7"/>
  <c r="J118" i="7"/>
  <c r="F118" i="7"/>
  <c r="F116" i="7"/>
  <c r="E114" i="7"/>
  <c r="J93" i="7"/>
  <c r="F93" i="7"/>
  <c r="F91" i="7"/>
  <c r="E89" i="7"/>
  <c r="J26" i="7"/>
  <c r="E26" i="7"/>
  <c r="J119" i="7" s="1"/>
  <c r="J25" i="7"/>
  <c r="J20" i="7"/>
  <c r="E20" i="7"/>
  <c r="F94" i="7" s="1"/>
  <c r="J19" i="7"/>
  <c r="J14" i="7"/>
  <c r="J116" i="7" s="1"/>
  <c r="E7" i="7"/>
  <c r="E85" i="7"/>
  <c r="J39" i="6"/>
  <c r="J38" i="6"/>
  <c r="AY101" i="1" s="1"/>
  <c r="J37" i="6"/>
  <c r="AX101" i="1"/>
  <c r="BI150" i="6"/>
  <c r="BH150" i="6"/>
  <c r="BG150" i="6"/>
  <c r="BF150" i="6"/>
  <c r="T150" i="6"/>
  <c r="R150" i="6"/>
  <c r="P150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1" i="6"/>
  <c r="BH131" i="6"/>
  <c r="BG131" i="6"/>
  <c r="BF131" i="6"/>
  <c r="T131" i="6"/>
  <c r="R131" i="6"/>
  <c r="P131" i="6"/>
  <c r="BI125" i="6"/>
  <c r="BH125" i="6"/>
  <c r="BG125" i="6"/>
  <c r="BF125" i="6"/>
  <c r="T125" i="6"/>
  <c r="R125" i="6"/>
  <c r="P125" i="6"/>
  <c r="J118" i="6"/>
  <c r="F118" i="6"/>
  <c r="F116" i="6"/>
  <c r="E114" i="6"/>
  <c r="J93" i="6"/>
  <c r="F93" i="6"/>
  <c r="F91" i="6"/>
  <c r="E89" i="6"/>
  <c r="J26" i="6"/>
  <c r="E26" i="6"/>
  <c r="J119" i="6" s="1"/>
  <c r="J25" i="6"/>
  <c r="J20" i="6"/>
  <c r="E20" i="6"/>
  <c r="F94" i="6" s="1"/>
  <c r="J19" i="6"/>
  <c r="J14" i="6"/>
  <c r="J116" i="6"/>
  <c r="E7" i="6"/>
  <c r="E110" i="6"/>
  <c r="J39" i="5"/>
  <c r="J38" i="5"/>
  <c r="AY100" i="1" s="1"/>
  <c r="J37" i="5"/>
  <c r="AX100" i="1" s="1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5" i="5"/>
  <c r="BH125" i="5"/>
  <c r="BG125" i="5"/>
  <c r="BF125" i="5"/>
  <c r="T125" i="5"/>
  <c r="R125" i="5"/>
  <c r="P125" i="5"/>
  <c r="J118" i="5"/>
  <c r="F118" i="5"/>
  <c r="F116" i="5"/>
  <c r="E114" i="5"/>
  <c r="J93" i="5"/>
  <c r="F93" i="5"/>
  <c r="F91" i="5"/>
  <c r="E89" i="5"/>
  <c r="J26" i="5"/>
  <c r="E26" i="5"/>
  <c r="J94" i="5" s="1"/>
  <c r="J25" i="5"/>
  <c r="J20" i="5"/>
  <c r="E20" i="5"/>
  <c r="F119" i="5" s="1"/>
  <c r="J19" i="5"/>
  <c r="J14" i="5"/>
  <c r="J91" i="5" s="1"/>
  <c r="E7" i="5"/>
  <c r="E110" i="5"/>
  <c r="J39" i="4"/>
  <c r="J38" i="4"/>
  <c r="AY99" i="1" s="1"/>
  <c r="J37" i="4"/>
  <c r="AX99" i="1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2" i="4"/>
  <c r="BH132" i="4"/>
  <c r="BG132" i="4"/>
  <c r="BF132" i="4"/>
  <c r="T132" i="4"/>
  <c r="R132" i="4"/>
  <c r="P132" i="4"/>
  <c r="BI125" i="4"/>
  <c r="BH125" i="4"/>
  <c r="BG125" i="4"/>
  <c r="BF125" i="4"/>
  <c r="T125" i="4"/>
  <c r="R125" i="4"/>
  <c r="P125" i="4"/>
  <c r="J118" i="4"/>
  <c r="F118" i="4"/>
  <c r="F116" i="4"/>
  <c r="E114" i="4"/>
  <c r="J93" i="4"/>
  <c r="F93" i="4"/>
  <c r="F91" i="4"/>
  <c r="E89" i="4"/>
  <c r="J26" i="4"/>
  <c r="E26" i="4"/>
  <c r="J119" i="4" s="1"/>
  <c r="J25" i="4"/>
  <c r="J20" i="4"/>
  <c r="E20" i="4"/>
  <c r="F94" i="4" s="1"/>
  <c r="J19" i="4"/>
  <c r="J14" i="4"/>
  <c r="J91" i="4"/>
  <c r="E7" i="4"/>
  <c r="E110" i="4"/>
  <c r="J39" i="3"/>
  <c r="J38" i="3"/>
  <c r="AY98" i="1" s="1"/>
  <c r="J37" i="3"/>
  <c r="AX98" i="1" s="1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5" i="3"/>
  <c r="BH125" i="3"/>
  <c r="BG125" i="3"/>
  <c r="BF125" i="3"/>
  <c r="T125" i="3"/>
  <c r="R125" i="3"/>
  <c r="P125" i="3"/>
  <c r="J118" i="3"/>
  <c r="F118" i="3"/>
  <c r="F116" i="3"/>
  <c r="E114" i="3"/>
  <c r="J93" i="3"/>
  <c r="F93" i="3"/>
  <c r="F91" i="3"/>
  <c r="E89" i="3"/>
  <c r="J26" i="3"/>
  <c r="E26" i="3"/>
  <c r="J94" i="3" s="1"/>
  <c r="J25" i="3"/>
  <c r="J20" i="3"/>
  <c r="E20" i="3"/>
  <c r="F119" i="3" s="1"/>
  <c r="J19" i="3"/>
  <c r="J14" i="3"/>
  <c r="J116" i="3" s="1"/>
  <c r="E7" i="3"/>
  <c r="E110" i="3"/>
  <c r="J39" i="2"/>
  <c r="J38" i="2"/>
  <c r="AY96" i="1"/>
  <c r="J37" i="2"/>
  <c r="AX96" i="1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5" i="2"/>
  <c r="BH125" i="2"/>
  <c r="BG125" i="2"/>
  <c r="BF125" i="2"/>
  <c r="T125" i="2"/>
  <c r="R125" i="2"/>
  <c r="P125" i="2"/>
  <c r="J118" i="2"/>
  <c r="F118" i="2"/>
  <c r="F116" i="2"/>
  <c r="E114" i="2"/>
  <c r="J93" i="2"/>
  <c r="F93" i="2"/>
  <c r="F91" i="2"/>
  <c r="E89" i="2"/>
  <c r="J26" i="2"/>
  <c r="E26" i="2"/>
  <c r="J119" i="2" s="1"/>
  <c r="J25" i="2"/>
  <c r="J20" i="2"/>
  <c r="E20" i="2"/>
  <c r="F94" i="2" s="1"/>
  <c r="J19" i="2"/>
  <c r="J14" i="2"/>
  <c r="J116" i="2"/>
  <c r="E7" i="2"/>
  <c r="E110" i="2"/>
  <c r="L90" i="1"/>
  <c r="AM90" i="1"/>
  <c r="AM89" i="1"/>
  <c r="L89" i="1"/>
  <c r="AM87" i="1"/>
  <c r="L87" i="1"/>
  <c r="L85" i="1"/>
  <c r="L84" i="1"/>
  <c r="J160" i="2"/>
  <c r="BK134" i="2"/>
  <c r="AS95" i="1"/>
  <c r="J156" i="2"/>
  <c r="BK138" i="2"/>
  <c r="BK125" i="2"/>
  <c r="J149" i="2"/>
  <c r="AS97" i="1"/>
  <c r="J147" i="3"/>
  <c r="J156" i="3"/>
  <c r="J138" i="3"/>
  <c r="BK125" i="3"/>
  <c r="BK141" i="4"/>
  <c r="F39" i="4"/>
  <c r="BK125" i="5"/>
  <c r="BK134" i="5"/>
  <c r="J134" i="5"/>
  <c r="BK147" i="6"/>
  <c r="BK137" i="6"/>
  <c r="BK139" i="6"/>
  <c r="BK143" i="6"/>
  <c r="BK150" i="6"/>
  <c r="J133" i="7"/>
  <c r="J138" i="7"/>
  <c r="J138" i="8"/>
  <c r="BK142" i="8"/>
  <c r="BK131" i="8"/>
  <c r="J140" i="8"/>
  <c r="J143" i="9"/>
  <c r="BK125" i="9"/>
  <c r="BK139" i="9"/>
  <c r="J125" i="9"/>
  <c r="BK137" i="9"/>
  <c r="J131" i="9"/>
  <c r="J152" i="2"/>
  <c r="J138" i="2"/>
  <c r="BK167" i="2"/>
  <c r="BK160" i="2"/>
  <c r="BK147" i="2"/>
  <c r="BK132" i="2"/>
  <c r="J162" i="2"/>
  <c r="J164" i="3"/>
  <c r="BK138" i="3"/>
  <c r="J167" i="3"/>
  <c r="BK149" i="3"/>
  <c r="BK160" i="3"/>
  <c r="BK147" i="3"/>
  <c r="BK132" i="3"/>
  <c r="BK134" i="3"/>
  <c r="J143" i="4"/>
  <c r="J125" i="4"/>
  <c r="BK145" i="4"/>
  <c r="BK143" i="4"/>
  <c r="BK136" i="4"/>
  <c r="J125" i="5"/>
  <c r="BK132" i="5"/>
  <c r="BK142" i="5"/>
  <c r="J130" i="5"/>
  <c r="BK130" i="5"/>
  <c r="J143" i="6"/>
  <c r="BK141" i="6"/>
  <c r="J131" i="6"/>
  <c r="J125" i="6"/>
  <c r="BK131" i="6"/>
  <c r="BK125" i="7"/>
  <c r="J148" i="8"/>
  <c r="BK146" i="8"/>
  <c r="BK138" i="8"/>
  <c r="BK148" i="8"/>
  <c r="BK125" i="8"/>
  <c r="J131" i="8"/>
  <c r="J135" i="9"/>
  <c r="BK143" i="9"/>
  <c r="J128" i="9"/>
  <c r="J139" i="9"/>
  <c r="J133" i="9"/>
  <c r="J147" i="2"/>
  <c r="J132" i="2"/>
  <c r="J164" i="2"/>
  <c r="BK149" i="2"/>
  <c r="J136" i="2"/>
  <c r="BK156" i="2"/>
  <c r="BK136" i="2"/>
  <c r="BK144" i="3"/>
  <c r="J132" i="3"/>
  <c r="BK164" i="3"/>
  <c r="J144" i="3"/>
  <c r="BK167" i="3"/>
  <c r="J149" i="3"/>
  <c r="J134" i="3"/>
  <c r="J160" i="3"/>
  <c r="J147" i="4"/>
  <c r="J136" i="4"/>
  <c r="BK147" i="4"/>
  <c r="BK132" i="4"/>
  <c r="BK138" i="4"/>
  <c r="J132" i="5"/>
  <c r="J140" i="5"/>
  <c r="J136" i="5"/>
  <c r="BK136" i="5"/>
  <c r="J139" i="6"/>
  <c r="J147" i="6"/>
  <c r="BK125" i="6"/>
  <c r="BK135" i="6"/>
  <c r="J135" i="6"/>
  <c r="BK133" i="7"/>
  <c r="J146" i="8"/>
  <c r="J134" i="8"/>
  <c r="BK136" i="8"/>
  <c r="J144" i="8"/>
  <c r="J142" i="8"/>
  <c r="BK147" i="9"/>
  <c r="BK128" i="9"/>
  <c r="BK133" i="9"/>
  <c r="J147" i="9"/>
  <c r="BK131" i="9"/>
  <c r="J167" i="2"/>
  <c r="J144" i="2"/>
  <c r="J125" i="2"/>
  <c r="BK162" i="2"/>
  <c r="BK152" i="2"/>
  <c r="J134" i="2"/>
  <c r="BK164" i="2"/>
  <c r="BK144" i="2"/>
  <c r="BK162" i="3"/>
  <c r="J136" i="3"/>
  <c r="BK156" i="3"/>
  <c r="J125" i="3"/>
  <c r="BK152" i="3"/>
  <c r="BK136" i="3"/>
  <c r="J162" i="3"/>
  <c r="J152" i="3"/>
  <c r="J145" i="4"/>
  <c r="J132" i="4"/>
  <c r="J138" i="4"/>
  <c r="J141" i="4"/>
  <c r="BK125" i="4"/>
  <c r="BK140" i="5"/>
  <c r="BK144" i="5"/>
  <c r="J144" i="5"/>
  <c r="J142" i="5"/>
  <c r="J145" i="6"/>
  <c r="J150" i="6"/>
  <c r="J137" i="6"/>
  <c r="BK145" i="6"/>
  <c r="J141" i="6"/>
  <c r="BK138" i="7"/>
  <c r="J125" i="7"/>
  <c r="BK144" i="8"/>
  <c r="J125" i="8"/>
  <c r="BK140" i="8"/>
  <c r="J136" i="8"/>
  <c r="BK134" i="8"/>
  <c r="J137" i="9"/>
  <c r="BK135" i="9"/>
  <c r="T124" i="2" l="1"/>
  <c r="T123" i="2" s="1"/>
  <c r="T122" i="2" s="1"/>
  <c r="T124" i="3"/>
  <c r="T123" i="3" s="1"/>
  <c r="T122" i="3" s="1"/>
  <c r="T124" i="4"/>
  <c r="T123" i="4"/>
  <c r="T122" i="4" s="1"/>
  <c r="R124" i="5"/>
  <c r="R123" i="5"/>
  <c r="R122" i="5"/>
  <c r="P124" i="6"/>
  <c r="P123" i="6"/>
  <c r="P122" i="6"/>
  <c r="AU101" i="1"/>
  <c r="R124" i="7"/>
  <c r="R123" i="7" s="1"/>
  <c r="R122" i="7" s="1"/>
  <c r="P124" i="8"/>
  <c r="P123" i="8" s="1"/>
  <c r="P122" i="8" s="1"/>
  <c r="AU103" i="1" s="1"/>
  <c r="BK124" i="2"/>
  <c r="J124" i="2" s="1"/>
  <c r="J100" i="2" s="1"/>
  <c r="P124" i="3"/>
  <c r="P123" i="3"/>
  <c r="P122" i="3" s="1"/>
  <c r="AU98" i="1" s="1"/>
  <c r="BK124" i="4"/>
  <c r="J124" i="4"/>
  <c r="J100" i="4" s="1"/>
  <c r="BK124" i="5"/>
  <c r="J124" i="5"/>
  <c r="J100" i="5"/>
  <c r="R124" i="6"/>
  <c r="R123" i="6" s="1"/>
  <c r="R122" i="6" s="1"/>
  <c r="T124" i="7"/>
  <c r="T123" i="7" s="1"/>
  <c r="T122" i="7" s="1"/>
  <c r="T124" i="8"/>
  <c r="T123" i="8"/>
  <c r="T122" i="8" s="1"/>
  <c r="P124" i="9"/>
  <c r="P123" i="9"/>
  <c r="P122" i="9"/>
  <c r="AU104" i="1" s="1"/>
  <c r="R124" i="2"/>
  <c r="R123" i="2"/>
  <c r="R122" i="2"/>
  <c r="R124" i="3"/>
  <c r="R123" i="3"/>
  <c r="R122" i="3"/>
  <c r="P124" i="4"/>
  <c r="P123" i="4" s="1"/>
  <c r="P122" i="4" s="1"/>
  <c r="AU99" i="1" s="1"/>
  <c r="T124" i="5"/>
  <c r="T123" i="5" s="1"/>
  <c r="T122" i="5" s="1"/>
  <c r="BK124" i="6"/>
  <c r="J124" i="6"/>
  <c r="J100" i="6" s="1"/>
  <c r="P124" i="7"/>
  <c r="P123" i="7"/>
  <c r="P122" i="7"/>
  <c r="AU102" i="1" s="1"/>
  <c r="BK124" i="8"/>
  <c r="BK123" i="8"/>
  <c r="J123" i="8"/>
  <c r="J99" i="8" s="1"/>
  <c r="BK124" i="9"/>
  <c r="BK123" i="9"/>
  <c r="J123" i="9"/>
  <c r="J99" i="9" s="1"/>
  <c r="R124" i="9"/>
  <c r="R123" i="9"/>
  <c r="R122" i="9"/>
  <c r="P124" i="2"/>
  <c r="P123" i="2"/>
  <c r="P122" i="2"/>
  <c r="AU96" i="1"/>
  <c r="BK124" i="3"/>
  <c r="J124" i="3"/>
  <c r="J100" i="3"/>
  <c r="R124" i="4"/>
  <c r="R123" i="4" s="1"/>
  <c r="R122" i="4" s="1"/>
  <c r="P124" i="5"/>
  <c r="P123" i="5"/>
  <c r="P122" i="5" s="1"/>
  <c r="AU100" i="1" s="1"/>
  <c r="T124" i="6"/>
  <c r="T123" i="6"/>
  <c r="T122" i="6" s="1"/>
  <c r="BK124" i="7"/>
  <c r="J124" i="7"/>
  <c r="J100" i="7"/>
  <c r="R124" i="8"/>
  <c r="R123" i="8" s="1"/>
  <c r="R122" i="8" s="1"/>
  <c r="T124" i="9"/>
  <c r="T123" i="9" s="1"/>
  <c r="T122" i="9" s="1"/>
  <c r="BK122" i="8"/>
  <c r="J122" i="8"/>
  <c r="J98" i="8" s="1"/>
  <c r="J124" i="8"/>
  <c r="J100" i="8"/>
  <c r="J94" i="9"/>
  <c r="J116" i="9"/>
  <c r="F119" i="9"/>
  <c r="BE128" i="9"/>
  <c r="BE131" i="9"/>
  <c r="BE133" i="9"/>
  <c r="BE137" i="9"/>
  <c r="BE143" i="9"/>
  <c r="E85" i="9"/>
  <c r="BE139" i="9"/>
  <c r="BE125" i="9"/>
  <c r="BE135" i="9"/>
  <c r="BE147" i="9"/>
  <c r="BK123" i="7"/>
  <c r="J123" i="7" s="1"/>
  <c r="J99" i="7" s="1"/>
  <c r="J91" i="8"/>
  <c r="BE125" i="8"/>
  <c r="BE144" i="8"/>
  <c r="BE148" i="8"/>
  <c r="F94" i="8"/>
  <c r="J119" i="8"/>
  <c r="BE136" i="8"/>
  <c r="BE140" i="8"/>
  <c r="E110" i="8"/>
  <c r="BE131" i="8"/>
  <c r="BE146" i="8"/>
  <c r="BE134" i="8"/>
  <c r="BE138" i="8"/>
  <c r="BE142" i="8"/>
  <c r="J94" i="7"/>
  <c r="BE133" i="7"/>
  <c r="J91" i="7"/>
  <c r="E110" i="7"/>
  <c r="F119" i="7"/>
  <c r="BE138" i="7"/>
  <c r="BE125" i="7"/>
  <c r="BE125" i="6"/>
  <c r="BE135" i="6"/>
  <c r="BE141" i="6"/>
  <c r="BE147" i="6"/>
  <c r="E85" i="6"/>
  <c r="J91" i="6"/>
  <c r="F119" i="6"/>
  <c r="BE137" i="6"/>
  <c r="BE139" i="6"/>
  <c r="BE150" i="6"/>
  <c r="J94" i="6"/>
  <c r="BE131" i="6"/>
  <c r="BE143" i="6"/>
  <c r="BE145" i="6"/>
  <c r="E85" i="5"/>
  <c r="J116" i="5"/>
  <c r="BE140" i="5"/>
  <c r="BE144" i="5"/>
  <c r="BE125" i="5"/>
  <c r="BE130" i="5"/>
  <c r="BE136" i="5"/>
  <c r="BE142" i="5"/>
  <c r="F94" i="5"/>
  <c r="J119" i="5"/>
  <c r="BE134" i="5"/>
  <c r="BE132" i="5"/>
  <c r="BE132" i="4"/>
  <c r="BE145" i="4"/>
  <c r="BE147" i="4"/>
  <c r="BK123" i="3"/>
  <c r="J123" i="3"/>
  <c r="J99" i="3"/>
  <c r="J94" i="4"/>
  <c r="J116" i="4"/>
  <c r="F119" i="4"/>
  <c r="BE125" i="4"/>
  <c r="BE136" i="4"/>
  <c r="BE141" i="4"/>
  <c r="E85" i="4"/>
  <c r="BE138" i="4"/>
  <c r="BE143" i="4"/>
  <c r="BD99" i="1"/>
  <c r="BE125" i="3"/>
  <c r="BE136" i="3"/>
  <c r="BE144" i="3"/>
  <c r="BE156" i="3"/>
  <c r="E85" i="3"/>
  <c r="J91" i="3"/>
  <c r="F94" i="3"/>
  <c r="J119" i="3"/>
  <c r="BE162" i="3"/>
  <c r="BE164" i="3"/>
  <c r="BE132" i="3"/>
  <c r="BE134" i="3"/>
  <c r="BE138" i="3"/>
  <c r="BE147" i="3"/>
  <c r="BE149" i="3"/>
  <c r="BE160" i="3"/>
  <c r="BE152" i="3"/>
  <c r="BE167" i="3"/>
  <c r="J94" i="2"/>
  <c r="F119" i="2"/>
  <c r="BE134" i="2"/>
  <c r="BE138" i="2"/>
  <c r="BE147" i="2"/>
  <c r="BE167" i="2"/>
  <c r="J91" i="2"/>
  <c r="BE125" i="2"/>
  <c r="BE144" i="2"/>
  <c r="BE152" i="2"/>
  <c r="BE160" i="2"/>
  <c r="BE164" i="2"/>
  <c r="E85" i="2"/>
  <c r="BE132" i="2"/>
  <c r="BE136" i="2"/>
  <c r="BE149" i="2"/>
  <c r="BE156" i="2"/>
  <c r="BE162" i="2"/>
  <c r="F37" i="2"/>
  <c r="BB96" i="1"/>
  <c r="BB95" i="1" s="1"/>
  <c r="AX95" i="1" s="1"/>
  <c r="AS94" i="1"/>
  <c r="F39" i="3"/>
  <c r="BD98" i="1" s="1"/>
  <c r="F37" i="4"/>
  <c r="BB99" i="1"/>
  <c r="J36" i="5"/>
  <c r="AW100" i="1" s="1"/>
  <c r="F37" i="6"/>
  <c r="BB101" i="1"/>
  <c r="F36" i="6"/>
  <c r="BA101" i="1" s="1"/>
  <c r="J36" i="7"/>
  <c r="AW102" i="1"/>
  <c r="F38" i="8"/>
  <c r="BC103" i="1" s="1"/>
  <c r="J36" i="9"/>
  <c r="AW104" i="1"/>
  <c r="AU95" i="1"/>
  <c r="F38" i="2"/>
  <c r="BC96" i="1"/>
  <c r="BC95" i="1"/>
  <c r="J36" i="3"/>
  <c r="AW98" i="1" s="1"/>
  <c r="F36" i="4"/>
  <c r="BA99" i="1"/>
  <c r="F37" i="5"/>
  <c r="BB100" i="1" s="1"/>
  <c r="F36" i="5"/>
  <c r="BA100" i="1"/>
  <c r="J36" i="6"/>
  <c r="AW101" i="1" s="1"/>
  <c r="F37" i="7"/>
  <c r="BB102" i="1"/>
  <c r="F39" i="8"/>
  <c r="BD103" i="1" s="1"/>
  <c r="F37" i="9"/>
  <c r="BB104" i="1"/>
  <c r="F39" i="9"/>
  <c r="BD104" i="1" s="1"/>
  <c r="F39" i="2"/>
  <c r="BD96" i="1"/>
  <c r="BD95" i="1"/>
  <c r="J36" i="2"/>
  <c r="AW96" i="1"/>
  <c r="F38" i="3"/>
  <c r="BC98" i="1"/>
  <c r="F38" i="4"/>
  <c r="BC99" i="1"/>
  <c r="F39" i="5"/>
  <c r="BD100" i="1"/>
  <c r="F39" i="6"/>
  <c r="BD101" i="1"/>
  <c r="F39" i="7"/>
  <c r="BD102" i="1"/>
  <c r="F36" i="7"/>
  <c r="BA102" i="1"/>
  <c r="F37" i="8"/>
  <c r="BB103" i="1"/>
  <c r="F36" i="9"/>
  <c r="BA104" i="1"/>
  <c r="F36" i="2"/>
  <c r="BA96" i="1"/>
  <c r="BA95" i="1" s="1"/>
  <c r="F36" i="3"/>
  <c r="BA98" i="1"/>
  <c r="F37" i="3"/>
  <c r="BB98" i="1" s="1"/>
  <c r="J36" i="4"/>
  <c r="AW99" i="1"/>
  <c r="F38" i="5"/>
  <c r="BC100" i="1" s="1"/>
  <c r="F38" i="6"/>
  <c r="BC101" i="1"/>
  <c r="F38" i="7"/>
  <c r="BC102" i="1" s="1"/>
  <c r="J36" i="8"/>
  <c r="AW103" i="1"/>
  <c r="F36" i="8"/>
  <c r="BA103" i="1" s="1"/>
  <c r="F38" i="9"/>
  <c r="BC104" i="1"/>
  <c r="BK123" i="5" l="1"/>
  <c r="J123" i="5" s="1"/>
  <c r="J99" i="5" s="1"/>
  <c r="BK123" i="6"/>
  <c r="J123" i="6" s="1"/>
  <c r="J99" i="6" s="1"/>
  <c r="BK122" i="9"/>
  <c r="J122" i="9"/>
  <c r="J98" i="9" s="1"/>
  <c r="J124" i="9"/>
  <c r="J100" i="9"/>
  <c r="BK123" i="2"/>
  <c r="J123" i="2" s="1"/>
  <c r="J99" i="2" s="1"/>
  <c r="BK123" i="4"/>
  <c r="J123" i="4"/>
  <c r="J99" i="4" s="1"/>
  <c r="BK122" i="7"/>
  <c r="J122" i="7"/>
  <c r="J98" i="7"/>
  <c r="BK122" i="3"/>
  <c r="J122" i="3" s="1"/>
  <c r="J98" i="3" s="1"/>
  <c r="AY95" i="1"/>
  <c r="F35" i="3"/>
  <c r="AZ98" i="1" s="1"/>
  <c r="J35" i="5"/>
  <c r="AV100" i="1"/>
  <c r="AT100" i="1" s="1"/>
  <c r="F35" i="7"/>
  <c r="AZ102" i="1"/>
  <c r="J32" i="8"/>
  <c r="AG103" i="1" s="1"/>
  <c r="BA97" i="1"/>
  <c r="AW97" i="1"/>
  <c r="F35" i="9"/>
  <c r="AZ104" i="1" s="1"/>
  <c r="F35" i="2"/>
  <c r="AZ96" i="1"/>
  <c r="AZ95" i="1"/>
  <c r="AV95" i="1" s="1"/>
  <c r="J35" i="4"/>
  <c r="AV99" i="1"/>
  <c r="AT99" i="1"/>
  <c r="J35" i="6"/>
  <c r="AV101" i="1" s="1"/>
  <c r="AT101" i="1" s="1"/>
  <c r="J35" i="8"/>
  <c r="AV103" i="1" s="1"/>
  <c r="AT103" i="1" s="1"/>
  <c r="BC97" i="1"/>
  <c r="AY97" i="1"/>
  <c r="AU97" i="1"/>
  <c r="AW95" i="1"/>
  <c r="J35" i="3"/>
  <c r="AV98" i="1"/>
  <c r="AT98" i="1" s="1"/>
  <c r="F35" i="5"/>
  <c r="AZ100" i="1"/>
  <c r="J35" i="7"/>
  <c r="AV102" i="1" s="1"/>
  <c r="AT102" i="1" s="1"/>
  <c r="F35" i="8"/>
  <c r="AZ103" i="1"/>
  <c r="BB97" i="1"/>
  <c r="AX97" i="1" s="1"/>
  <c r="J35" i="2"/>
  <c r="AV96" i="1"/>
  <c r="AT96" i="1" s="1"/>
  <c r="F35" i="4"/>
  <c r="AZ99" i="1"/>
  <c r="F35" i="6"/>
  <c r="AZ101" i="1" s="1"/>
  <c r="J35" i="9"/>
  <c r="AV104" i="1"/>
  <c r="AT104" i="1"/>
  <c r="BD97" i="1"/>
  <c r="BK122" i="4" l="1"/>
  <c r="J122" i="4" s="1"/>
  <c r="J98" i="4" s="1"/>
  <c r="BK122" i="6"/>
  <c r="J122" i="6" s="1"/>
  <c r="J32" i="6" s="1"/>
  <c r="AG101" i="1" s="1"/>
  <c r="BK122" i="2"/>
  <c r="J122" i="2"/>
  <c r="J32" i="2" s="1"/>
  <c r="AG96" i="1" s="1"/>
  <c r="AG95" i="1" s="1"/>
  <c r="BK122" i="5"/>
  <c r="J122" i="5" s="1"/>
  <c r="J98" i="5" s="1"/>
  <c r="AN103" i="1"/>
  <c r="J41" i="8"/>
  <c r="AU94" i="1"/>
  <c r="AT95" i="1"/>
  <c r="BA94" i="1"/>
  <c r="AW94" i="1" s="1"/>
  <c r="AK30" i="1" s="1"/>
  <c r="AZ97" i="1"/>
  <c r="AV97" i="1" s="1"/>
  <c r="AT97" i="1" s="1"/>
  <c r="J32" i="9"/>
  <c r="AG104" i="1"/>
  <c r="J32" i="3"/>
  <c r="AG98" i="1" s="1"/>
  <c r="BB94" i="1"/>
  <c r="W31" i="1"/>
  <c r="BD94" i="1"/>
  <c r="W33" i="1" s="1"/>
  <c r="J32" i="7"/>
  <c r="AG102" i="1"/>
  <c r="AN102" i="1"/>
  <c r="BC94" i="1"/>
  <c r="AY94" i="1" s="1"/>
  <c r="J41" i="6" l="1"/>
  <c r="J41" i="9"/>
  <c r="J41" i="2"/>
  <c r="J98" i="2"/>
  <c r="J98" i="6"/>
  <c r="J41" i="7"/>
  <c r="J41" i="3"/>
  <c r="AN98" i="1"/>
  <c r="AN101" i="1"/>
  <c r="AN96" i="1"/>
  <c r="AN104" i="1"/>
  <c r="AN95" i="1"/>
  <c r="J32" i="5"/>
  <c r="AG100" i="1" s="1"/>
  <c r="J32" i="4"/>
  <c r="AG99" i="1"/>
  <c r="AX94" i="1"/>
  <c r="W32" i="1"/>
  <c r="AZ94" i="1"/>
  <c r="AV94" i="1"/>
  <c r="AK29" i="1" s="1"/>
  <c r="W30" i="1"/>
  <c r="J41" i="4" l="1"/>
  <c r="J41" i="5"/>
  <c r="AN100" i="1"/>
  <c r="AN99" i="1"/>
  <c r="AG97" i="1"/>
  <c r="AG94" i="1" s="1"/>
  <c r="AK26" i="1" s="1"/>
  <c r="W29" i="1"/>
  <c r="AT94" i="1"/>
  <c r="AN97" i="1" l="1"/>
  <c r="AN94" i="1"/>
  <c r="AK35" i="1"/>
</calcChain>
</file>

<file path=xl/sharedStrings.xml><?xml version="1.0" encoding="utf-8"?>
<sst xmlns="http://schemas.openxmlformats.org/spreadsheetml/2006/main" count="3776" uniqueCount="427">
  <si>
    <t>Export Komplet</t>
  </si>
  <si>
    <t/>
  </si>
  <si>
    <t>2.0</t>
  </si>
  <si>
    <t>ZAMOK</t>
  </si>
  <si>
    <t>False</t>
  </si>
  <si>
    <t>{3eb57418-4675-4762-b612-d465c1d2c8e1}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</si>
  <si>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</si>
  <si>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</si>
  <si>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</si>
  <si>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</si>
  <si>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</si>
  <si>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</si>
  <si>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</si>
  <si>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</si>
  <si>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23018-NP-01-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</si>
  <si>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</si>
  <si>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</si>
  <si>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NÁSLEDNÁ PÉČE O ZELEŇ 3 ROKY - VEŘEJNÉ PROSTRANSTVÍ POD ŘEČKOVICKÝM HŘBITOVEM</t>
  </si>
  <si>
    <t>KSO:</t>
  </si>
  <si>
    <t>823 27</t>
  </si>
  <si>
    <t>CC-CZ:</t>
  </si>
  <si>
    <t>24124</t>
  </si>
  <si>
    <t>Místo:</t>
  </si>
  <si>
    <t>Brno - Řečkovice</t>
  </si>
  <si>
    <t>Datum:</t>
  </si>
  <si>
    <t>8. 6. 2023</t>
  </si>
  <si>
    <t>CZ-CPV:</t>
  </si>
  <si>
    <t>45112700-2</t>
  </si>
  <si>
    <t>CZ-CPA:</t>
  </si>
  <si>
    <t>42.99.22</t>
  </si>
  <si>
    <t>Zadavatel:</t>
  </si>
  <si>
    <t>IČ:</t>
  </si>
  <si>
    <t>44992785</t>
  </si>
  <si>
    <t>Statutární město Brno, měst.č.Řečkovice-Mokrá hora</t>
  </si>
  <si>
    <t>DIČ:</t>
  </si>
  <si>
    <t>CZ44992785</t>
  </si>
  <si>
    <t>Uchazeč:</t>
  </si>
  <si>
    <t>Vyplň údaj</t>
  </si>
  <si>
    <t>Projektant:</t>
  </si>
  <si>
    <t>12189391</t>
  </si>
  <si>
    <t>Ateliér zahradní a krajin.architektury Z.Sendler</t>
  </si>
  <si>
    <t>CZ5612042469</t>
  </si>
  <si>
    <t>True</t>
  </si>
  <si>
    <t>Zpracovatel:</t>
  </si>
  <si>
    <t xml:space="preserve"> </t>
  </si>
  <si>
    <t>Poznámka:</t>
  </si>
  <si>
    <t xml:space="preserve">Soupis prací je sestaven za využití položek Cenové soustavy ÚRS  2023-01. Cenové a technické podmínky položek CS, které nejsou uvedeny v soupisu prací  jsou neomezeně dálkově k dispozici na www.cs-urs.cz. Plný popis položek a poznámky k souborům cen jsou uvedeny v jednotlivých cenících ÚRS. Položky soupisu prací, které mají ve sloupci "Cenová soustava" uveden údaj " vlastní ", nepochází z CS. Tyto položky byly vytvořeny pouze pro tento rozpočet a nenacházejí se v žádné cenové soustavě.Pokud byl v rozpočtu uveden konkrétní obchodní název materiálu nebo výrobku, byl použit s cílem zadavatele stanovit minimální kvalitativní standard. Uchazeč o veřejnou zakázku je oprávněn navrhnout a použít kvalitativně a technicky obdobných řešení, která nesníží užitnou hodnotu a kvalitu díla, při zachování jakostních a bezpečnostních parametrů výrobků._x000D_
VÝKAZ VÝMĚR, který se vztahuje k více položkám je nahrazen odpovídajícím slovem  "FIGUROU".  Figura je uvedena ve sloupci "Kód" v položce, kde byla spočítána.	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</si>
  <si>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</si>
  <si>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</si>
  <si>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</si>
  <si>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</si>
  <si>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</si>
  <si>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</si>
  <si>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</si>
  <si>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</si>
  <si>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</si>
  <si>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</si>
  <si>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</si>
  <si>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</si>
  <si>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</si>
  <si>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</si>
  <si>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</si>
  <si>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</si>
  <si>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</si>
  <si>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</si>
  <si>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</si>
  <si>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</si>
  <si>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</si>
  <si>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</si>
  <si>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</si>
  <si>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</si>
  <si>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</si>
  <si>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</si>
  <si>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</si>
  <si>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</si>
  <si>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</si>
  <si>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</si>
  <si>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</si>
  <si>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</si>
  <si>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</si>
  <si>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</si>
  <si>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</si>
  <si>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</si>
  <si>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</si>
  <si>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</si>
  <si>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</si>
  <si>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</si>
  <si>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</si>
  <si>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</si>
  <si>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</si>
  <si>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</si>
  <si>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</si>
  <si>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PŘÍPRAVA ÚZEMÍ</t>
  </si>
  <si>
    <t>ING</t>
  </si>
  <si>
    <t>1</t>
  </si>
  <si>
    <t>{64f02468-d856-4ce2-906b-da64b03308b7}</t>
  </si>
  <si>
    <t>2</t>
  </si>
  <si>
    <t>/</t>
  </si>
  <si>
    <t>SO 01.2</t>
  </si>
  <si>
    <t>Přesazené stromy - následná péče 3 roky</t>
  </si>
  <si>
    <t>Soupis</t>
  </si>
  <si>
    <t>{7f39714b-0c37-44bd-851d-c83036e06720}</t>
  </si>
  <si>
    <t>SO 04</t>
  </si>
  <si>
    <t>ŘEŠENÍ ZELENĚ</t>
  </si>
  <si>
    <t>{56c125c7-169c-4dad-89bc-c377603905fc}</t>
  </si>
  <si>
    <t>SO 04.1.c</t>
  </si>
  <si>
    <t>Vysazené stromy - následná péče 3 roky</t>
  </si>
  <si>
    <t>{3716ae89-e635-4f25-b9bd-16f5c8e1df67}</t>
  </si>
  <si>
    <t>SO 04.2.c</t>
  </si>
  <si>
    <t>Živý plot  - následná péče 3 roky</t>
  </si>
  <si>
    <t>{7914b750-000c-459b-be0e-f167d4f92147}</t>
  </si>
  <si>
    <t>SO 04.3.c</t>
  </si>
  <si>
    <t>Vysazené keře - následná péče 3 roky</t>
  </si>
  <si>
    <t>{39113ff3-96c9-4408-b0f6-d58e7c7a6f6b}</t>
  </si>
  <si>
    <t>SO 04.4.A.c</t>
  </si>
  <si>
    <t>Travnaté plochy - intenzivní trávník - následná péče 3 roky</t>
  </si>
  <si>
    <t>{97f9b80b-dce9-4a9e-a76f-ded21522c10f}</t>
  </si>
  <si>
    <t>SO 04.4.B.c</t>
  </si>
  <si>
    <t>Travnaté plochy - extentenzivní trávník - následná péče 3 roky</t>
  </si>
  <si>
    <t>{401fdd47-b32f-493e-864a-01449ccf9641}</t>
  </si>
  <si>
    <t>SO 04.4.C.c</t>
  </si>
  <si>
    <t>Štěrkový trávník  - následná péče 3 roky</t>
  </si>
  <si>
    <t>{5c1e4c76-a827-4238-8ac4-cf5cf3591339}</t>
  </si>
  <si>
    <t>SO 04.4.D.c</t>
  </si>
  <si>
    <t>Zatravněná dlažba se širokou spárou - následná péče 3 roky</t>
  </si>
  <si>
    <t>{52d0e511-160a-4410-8a50-d003647fbeb7}</t>
  </si>
  <si>
    <t>KRYCÍ LIST SOUPISU PRACÍ</t>
  </si>
  <si>
    <t>Objekt:</t>
  </si>
  <si>
    <t>SO 01 - PŘÍPRAVA ÚZEMÍ</t>
  </si>
  <si>
    <t>Soupis:</t>
  </si>
  <si>
    <t>SO 01.2 - Přesazené stromy - následná péče 3 roky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</si>
  <si>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</si>
  <si>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</si>
  <si>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</si>
  <si>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</si>
  <si>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</si>
  <si>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</si>
  <si>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</si>
  <si>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</si>
  <si>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</si>
  <si>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</si>
  <si>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</si>
  <si>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</si>
  <si>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</si>
  <si>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</si>
  <si>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</si>
  <si>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</si>
  <si>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</si>
  <si>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</si>
  <si>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</si>
  <si>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</si>
  <si>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</si>
  <si>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</si>
  <si>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</si>
  <si>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</si>
  <si>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</si>
  <si>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171201231-19</t>
  </si>
  <si>
    <t>Náklady na recyklaci biologicky rozložitelného odpadu ve vlastním odpadovém hospodářství zhotovitele nebo poplatek za uložení na kompostárně biologicky rozložitelného odpadu</t>
  </si>
  <si>
    <t>t</t>
  </si>
  <si>
    <t>Vlastní</t>
  </si>
  <si>
    <t>4</t>
  </si>
  <si>
    <t>218173268</t>
  </si>
  <si>
    <t>VV</t>
  </si>
  <si>
    <t>"Výkaz výměr dle  BILANČNÍ TABULKY, viz. Příloha PD"</t>
  </si>
  <si>
    <t>"tonáž dřevního odpadu bude upřesněna dle skutečné realizace "</t>
  </si>
  <si>
    <t>" předpoklad části odběru řeziva z prořezů stromů "</t>
  </si>
  <si>
    <t>" odvozy v ceně položek péče "</t>
  </si>
  <si>
    <t>" odhad řeziva 0,1 m3 / strom "</t>
  </si>
  <si>
    <t>(1+1+1)*(13*0,1*0,55)*1</t>
  </si>
  <si>
    <t>184813151</t>
  </si>
  <si>
    <t>Odstranění výmladků stromu mechanicky na bázi v do 2 m průměru kmene do 0,2 m</t>
  </si>
  <si>
    <t>kus</t>
  </si>
  <si>
    <t>CS ÚRS 2023 01</t>
  </si>
  <si>
    <t>1799850544</t>
  </si>
  <si>
    <t>"odstranění výmladků 1x/ ročně " 1* (1+1+1)*13</t>
  </si>
  <si>
    <t>3</t>
  </si>
  <si>
    <t>184852322</t>
  </si>
  <si>
    <t>Řez stromu výchovný alejových stromů v přes 4 do 6 m</t>
  </si>
  <si>
    <t>-1973505115</t>
  </si>
  <si>
    <t>" kontrola, popř. výchovný řez 1x ročně " (1+1+1)*13*1</t>
  </si>
  <si>
    <t>184911111-03</t>
  </si>
  <si>
    <t>Kontrola úvazků dřeviny ke kůlům - kotvení 3 kůly</t>
  </si>
  <si>
    <t>vlastní</t>
  </si>
  <si>
    <t>-424794414</t>
  </si>
  <si>
    <t>" kontrola, příp. výměna úvazků 10% 1x ročně " 1*(1+1)*13*0,1</t>
  </si>
  <si>
    <t>5</t>
  </si>
  <si>
    <t>184911111</t>
  </si>
  <si>
    <t>Znovuuvázání dřeviny ke kůlům</t>
  </si>
  <si>
    <t>-1879440309</t>
  </si>
  <si>
    <t>" kontrola, příp. výměna úvazků 10 % 1x ročně "</t>
  </si>
  <si>
    <t>" kontrola: výměna úvazků 10 % 1x ročně "</t>
  </si>
  <si>
    <t>" kotvení 3 kůly " 1*(1+1)*13*0,1*3+0,4</t>
  </si>
  <si>
    <t>" odstranění kotvení - konec 2. roku/3. rok " 13</t>
  </si>
  <si>
    <t>Mezisoučet</t>
  </si>
  <si>
    <t>6</t>
  </si>
  <si>
    <t>M</t>
  </si>
  <si>
    <t>605912570-9</t>
  </si>
  <si>
    <t>kůl vyvazovací dřevěný impregnovaný D 9 cm dl 3,0 cm</t>
  </si>
  <si>
    <t>8</t>
  </si>
  <si>
    <t>1522647255</t>
  </si>
  <si>
    <t>7</t>
  </si>
  <si>
    <t>60591320</t>
  </si>
  <si>
    <t>kulatina odkorněná D 7-15cm do dl 5m</t>
  </si>
  <si>
    <t>m</t>
  </si>
  <si>
    <t>2019463340</t>
  </si>
  <si>
    <t>" kotvení 3 kůly - spojovací příčky " 1*(1+1)*13*0,1*3*(0,7+1)</t>
  </si>
  <si>
    <t>185802114</t>
  </si>
  <si>
    <t>Hnojení půdy umělým hnojivem k jednotlivým rostlinám v rovině a svahu do 1:5</t>
  </si>
  <si>
    <t>-1344356069</t>
  </si>
  <si>
    <t>" minerální hnojení  (0,25 kg / 1x dávka /1 strom), 1x ročně "</t>
  </si>
  <si>
    <t>1*(1+1+1)*(0,25*0,001*13)</t>
  </si>
  <si>
    <t>9</t>
  </si>
  <si>
    <t>25191155-41</t>
  </si>
  <si>
    <t xml:space="preserve">hnojivo minerální vícesložkové - vhodné pro dřeviny a stromy  </t>
  </si>
  <si>
    <t>kg</t>
  </si>
  <si>
    <t>-305816604</t>
  </si>
  <si>
    <t>" hnojení bude upřesněno dle půdního rozboru "</t>
  </si>
  <si>
    <t>1*(1+1+1)*(0,25*13)*1,03</t>
  </si>
  <si>
    <t>10</t>
  </si>
  <si>
    <t>185804513</t>
  </si>
  <si>
    <t>Odplevelení dřevin soliterních v rovině a svahu do 1:5</t>
  </si>
  <si>
    <t>m2</t>
  </si>
  <si>
    <t>-1988169175</t>
  </si>
  <si>
    <t xml:space="preserve">" vyčištění závlah.mísy: 2x cykl  / ročně " </t>
  </si>
  <si>
    <t>" v ceně je: nakypření, vypletí, odstranění poškozených částí, odvoz odpadu "</t>
  </si>
  <si>
    <t xml:space="preserve"> 2*(1+1+1)*(13*0,8)</t>
  </si>
  <si>
    <t>11</t>
  </si>
  <si>
    <t>185804312</t>
  </si>
  <si>
    <t>Zalití rostlin vodou plocha přes 20 m2</t>
  </si>
  <si>
    <t>m3</t>
  </si>
  <si>
    <t>-452533620</t>
  </si>
  <si>
    <t>" zálivka 15*100 l / strom / ročně " (15*0,1*13)*(1+1+1)</t>
  </si>
  <si>
    <t>12</t>
  </si>
  <si>
    <t>185851121</t>
  </si>
  <si>
    <t>Dovoz vody pro zálivku rostlin za vzdálenost do 1000 m</t>
  </si>
  <si>
    <t>-1373136929</t>
  </si>
  <si>
    <t>13</t>
  </si>
  <si>
    <t>185851129</t>
  </si>
  <si>
    <t>Příplatek k dovozu vody pro zálivku rostlin do 1000 m ZKD 1000 m</t>
  </si>
  <si>
    <t>-1642050972</t>
  </si>
  <si>
    <t>" cenu (počet km) za dovozovou vzdálenost si dodavatel upraví dle vlastních možností "</t>
  </si>
  <si>
    <t>14</t>
  </si>
  <si>
    <t>998231411</t>
  </si>
  <si>
    <t>Ruční přesun hmot pro sadovnické a krajinářské úpravy do 100 m</t>
  </si>
  <si>
    <t>-1408645894</t>
  </si>
  <si>
    <t>SO 04 - ŘEŠENÍ ZELENĚ</t>
  </si>
  <si>
    <t>SO 04.1.c - Vysazené stromy - následná péče 3 roky</t>
  </si>
  <si>
    <t>-840882464</t>
  </si>
  <si>
    <t>(1+1+1)*(50*0,1*0,55)*1</t>
  </si>
  <si>
    <t>1937172162</t>
  </si>
  <si>
    <t>" odstranění výmladků 1x/ ročně " 1* (1+1+1)*50</t>
  </si>
  <si>
    <t>961957317</t>
  </si>
  <si>
    <t>" kontrola, popř. výchovný řez 1x ročně " (1+1+1)*50*1</t>
  </si>
  <si>
    <t>-2031012301</t>
  </si>
  <si>
    <t>" kontrola, příp. výměna úvazků 10% 1x ročně " 1*(1+1)*50*0,1</t>
  </si>
  <si>
    <t>-331482912</t>
  </si>
  <si>
    <t>" kontrola, příp. výměna úvazků 10% 1x ročně "</t>
  </si>
  <si>
    <t>" kotvení 3 kůly " 1*(1+1)*50*0,1*3+0,4</t>
  </si>
  <si>
    <t>" odstranění kotvení - konec 2. roku/3. rok " 50</t>
  </si>
  <si>
    <t>-33049588</t>
  </si>
  <si>
    <t>894357462</t>
  </si>
  <si>
    <t>" kotvení 3 kůly - spojovací příčky " 1*(1+1)*50*0,1*3*(0,7+1)</t>
  </si>
  <si>
    <t>1518310307</t>
  </si>
  <si>
    <t>1*(1+1+1)*(0,25*0,001*50)</t>
  </si>
  <si>
    <t>-1259728074</t>
  </si>
  <si>
    <t>1*(1+1+1)*(0,25*50)*1,03</t>
  </si>
  <si>
    <t>-1888251549</t>
  </si>
  <si>
    <t xml:space="preserve"> 2*(1+1+1)*(50*0,8)</t>
  </si>
  <si>
    <t>-1559054696</t>
  </si>
  <si>
    <t>" zálivka 15*100 l / strom / ročně " (15*0,1*50)*(1+1+1)</t>
  </si>
  <si>
    <t>1727818063</t>
  </si>
  <si>
    <t>-848544385</t>
  </si>
  <si>
    <t>582574791</t>
  </si>
  <si>
    <t>SO 04.2.c - Živý plot  - následná péče 3 roky</t>
  </si>
  <si>
    <t>1152258178</t>
  </si>
  <si>
    <t>"tvarovací řez živého plotu"</t>
  </si>
  <si>
    <t>"tonáž dřevního a bilologicky rozložitelného odpadu bude upřesněna dle skutečné realizace "</t>
  </si>
  <si>
    <t>" předpoklad části odběru řeziva z tvarovacího řezu "</t>
  </si>
  <si>
    <t>" odhad řeziva 0,025 m3 / sazenice "</t>
  </si>
  <si>
    <t>"sazenice" (184*0,025)*1*(1+1+1)</t>
  </si>
  <si>
    <t>184803112</t>
  </si>
  <si>
    <t>Řez a tvarování živých plotů přímých v přes 0,8 do 1,5 m a š do 1,0 m s odvozem odpadu do 20 km</t>
  </si>
  <si>
    <t>2109774823</t>
  </si>
  <si>
    <t>"Výkaz výměr dle  BILANČNÍ TABULKY, viz. Příloha PD, (dále už jen BT/...)"</t>
  </si>
  <si>
    <t>"BT ŘEŠENÍ ZELENĚ - VÝSADBA ŽIVÉHO PLOTU - NÁSLEDNÁ PÉČE 3 ROKY"</t>
  </si>
  <si>
    <t>"tvarovací řez živého plotu - 2 x ročně" (52,5*0,4)*2*(1+1+1)</t>
  </si>
  <si>
    <t>185804524</t>
  </si>
  <si>
    <t>Odplevelení souvislých keřových skupin ve svahu do 1:2</t>
  </si>
  <si>
    <t>-1564427587</t>
  </si>
  <si>
    <t>"odplevelení - 2x ročně" 52,5*2*(1+1+1)</t>
  </si>
  <si>
    <t>1205675800</t>
  </si>
  <si>
    <t>"hnojení, tabletové hnojivo s postupným uvolňováním živin 30 g/ks" 184*3*0,010*0,001*(1+1+1)</t>
  </si>
  <si>
    <t>"1x ročně po jarním řezu"</t>
  </si>
  <si>
    <t>25111111-01</t>
  </si>
  <si>
    <t xml:space="preserve">hnojivo postupně rozpustné k rostlinám - tablety  10g </t>
  </si>
  <si>
    <t>2139914206</t>
  </si>
  <si>
    <t>"hnojení, tabletové hnojivo s postupným uvolňováním živin 30 g/ks" 184*3*1,03*(1+1+1)</t>
  </si>
  <si>
    <t>1476003453</t>
  </si>
  <si>
    <t>" zálivka 10*30 l / sazenice / ročně " (10*0,03*184)*(1+1+1)</t>
  </si>
  <si>
    <t>-1244188670</t>
  </si>
  <si>
    <t>2117827615</t>
  </si>
  <si>
    <t>SO 04.3.c - Vysazené keře - následná péče 3 roky</t>
  </si>
  <si>
    <t>-243964383</t>
  </si>
  <si>
    <t>"tonáž bude upřesněna dle skutečné realizace"</t>
  </si>
  <si>
    <t>"předb. odhad odpadu:  péče celkem /1 rok * ks  keřů (odhad řeziva+listí  0, 03 m3/ks)" (40*0,03*(0,550+0,300)/2)*3</t>
  </si>
  <si>
    <t>"odvozy v ceně položek péče"</t>
  </si>
  <si>
    <t>184851413</t>
  </si>
  <si>
    <t>Zpětný řez netrnitých keřů po výsadbě v přes 1 m</t>
  </si>
  <si>
    <t>460146990</t>
  </si>
  <si>
    <t>40*3</t>
  </si>
  <si>
    <t>-1624794266</t>
  </si>
  <si>
    <t>"ošetření:  minerální hnojení  (0,1 kg / 1x dávka /1 keř), 1x ročně" 0,1*40*0,001*3</t>
  </si>
  <si>
    <t>-1751942427</t>
  </si>
  <si>
    <t>0,1*40*3</t>
  </si>
  <si>
    <t>-1377144896</t>
  </si>
  <si>
    <t xml:space="preserve"> 2*(1+1+1)*(40*0,8)</t>
  </si>
  <si>
    <t>473642840</t>
  </si>
  <si>
    <t>"ročně 10*30 l/ks" (0,03*40*10)*(1+1+1)</t>
  </si>
  <si>
    <t>1262098225</t>
  </si>
  <si>
    <t>-164179671</t>
  </si>
  <si>
    <t>SO 04.4.A.c - Travnaté plochy - intenzivní trávník - následná péče 3 roky</t>
  </si>
  <si>
    <t>-827058869</t>
  </si>
  <si>
    <t>" tonáž bude upřesněna dle skutečné realizace "</t>
  </si>
  <si>
    <t>" pokosená tráva " ((7*1300/10000*(1+1+1))*0,9)+((7*1134/10000*(1+1+1))*0,9)</t>
  </si>
  <si>
    <t>" jarní vyhrabání trávníku " ((1+1+1)*(0,02*1300*0,095/2))+((1+1+1)*(0,02*1134*0,095/2))</t>
  </si>
  <si>
    <t>111151221</t>
  </si>
  <si>
    <t>Pokosení trávníku parkového pl do 10000 m2 s odvozem do 20 km v rovině a svahu do 1:5</t>
  </si>
  <si>
    <t>1888885539</t>
  </si>
  <si>
    <t>"kosení 10x / rok" (1300*10*(1+1+1))+(1134*10*(1+1+1))</t>
  </si>
  <si>
    <t xml:space="preserve">" kosení trávníku se shrabáním, odvoz odpadu " </t>
  </si>
  <si>
    <t>183451351-18</t>
  </si>
  <si>
    <t>Dosev trávníku vč. ručního provzdušenění podkladu a dodávky travního osiva (intezivní trávník) plochy v rovině nebo na svahu do 1:5</t>
  </si>
  <si>
    <t xml:space="preserve"> Vlastní</t>
  </si>
  <si>
    <t>-1786384541</t>
  </si>
  <si>
    <t>" dosev trávníku (ruční  lokálně  10 % z ploch), 1 x ročně,včetně osiva " (1300*0,1*(1+1+1))+(1134*0,1*(1+1+1))</t>
  </si>
  <si>
    <t>185802113</t>
  </si>
  <si>
    <t>Hnojení půdy umělým hnojivem na široko v rovině a svahu do 1:5</t>
  </si>
  <si>
    <t>101157000</t>
  </si>
  <si>
    <t>"hnojení plnohodnotným hnojivem dle výrobce, cca 30g/m2" (1300*0,03*0,001*3)+ (1134*0,03*0,001*3)</t>
  </si>
  <si>
    <t>25191155-15</t>
  </si>
  <si>
    <t>hnojivo pro trávníky, spotřeba 30g/m2</t>
  </si>
  <si>
    <t>1472525904</t>
  </si>
  <si>
    <t>"hnojení plnohodnotným hnojivem dle výrobce, cca 30g/m2" (1300*0,03*1,03*3)+(1134*0,03*1,03*3)</t>
  </si>
  <si>
    <t>185811211</t>
  </si>
  <si>
    <t>Vyhrabání trávníku souvislé pl do 1000 m2 v rovině a svahu do 1:5</t>
  </si>
  <si>
    <t>1748813203</t>
  </si>
  <si>
    <t>" jarní vyhrabání  trávníku,  odvoz odpadu, 1x cykl ročně " (1300*3)+(1134*3)</t>
  </si>
  <si>
    <t>169773601</t>
  </si>
  <si>
    <t>" Zálivka po dosevu trávníku" (1300*0,01*3)+(1134*0,01*3)</t>
  </si>
  <si>
    <t>-1144579543</t>
  </si>
  <si>
    <t>-445977883</t>
  </si>
  <si>
    <t>998231311</t>
  </si>
  <si>
    <t>Přesun hmot pro sadovnické a krajinářské úpravy vodorovně do 5000 m</t>
  </si>
  <si>
    <t>-496421505</t>
  </si>
  <si>
    <t>SO 04.4.B.c - Travnaté plochy - extentenzivní trávník - následná péče 3 roky</t>
  </si>
  <si>
    <t>179851109</t>
  </si>
  <si>
    <t>" pokosená tráva " (5*1000/10000*(1+1+1))*0,9</t>
  </si>
  <si>
    <t>" pokosená tráva " (5*897/10000*(1+1+1))*0,9</t>
  </si>
  <si>
    <t>" jarní vyhrabání trávníku " (1+1+1)*(0,02*1000*0,095/2)</t>
  </si>
  <si>
    <t>" jarní vyhrabání trávníku " (1+1+1)*(0,02*897*0,095/2)</t>
  </si>
  <si>
    <t>111151231</t>
  </si>
  <si>
    <t>Pokosení trávníku lučního pl do 10000 m2 s odvozem do 20 km v rovině a svahu do 1:5</t>
  </si>
  <si>
    <t>901265846</t>
  </si>
  <si>
    <t>"kosení 3x / rok - v rovině" 1000*3*(1+1+1)</t>
  </si>
  <si>
    <t>"kosení 3x / rok - v rovině" 897*3*(1+1+1)</t>
  </si>
  <si>
    <t>185811221</t>
  </si>
  <si>
    <t>Vyhrabání trávníku souvislé pl přes 1000 do 10000 m2 v rovině nebo na svahu do 1:5</t>
  </si>
  <si>
    <t>916730295</t>
  </si>
  <si>
    <t>" jarní vyhrabání  trávníku,  odvoz odpadu, 1x cykl ročně - v rovině" 1000*3</t>
  </si>
  <si>
    <t>" jarní vyhrabání  trávníku,  odvoz odpadu, 1x cykl ročně - v rovině" 897*3</t>
  </si>
  <si>
    <t>SO 04.4.C.c - Štěrkový trávník  - následná péče 3 roky</t>
  </si>
  <si>
    <t>1047018462</t>
  </si>
  <si>
    <t>"pokosená tráva" (7*(91,5+134)/10000*3)*0,9</t>
  </si>
  <si>
    <t>"jarní vyhrabání trávníku" 3*(0,02*(91,5+134)*0,095/2)</t>
  </si>
  <si>
    <t>111151121</t>
  </si>
  <si>
    <t>Pokosení trávníku parkového pl do 1000 m2 s odvozem do 20 km v rovině a svahu do 1:5</t>
  </si>
  <si>
    <t>2009777093</t>
  </si>
  <si>
    <t>"pravidelná seč v  1. - 3. roce 10x 100%" (91,5+134)*10*3</t>
  </si>
  <si>
    <t>"kosení trávníku se shrabáním, odvoz odpadu "</t>
  </si>
  <si>
    <t>-1154744753</t>
  </si>
  <si>
    <t>"jarní vyhrabání  trávníku,  odvoz odpadu, 1x cykl ročně" (91,5+134)*3</t>
  </si>
  <si>
    <t>182303111</t>
  </si>
  <si>
    <t>Doplnění zeminy nebo substrátu na travnatých plochách tl do 50 mm rovina v rovinně a svahu do 1:5</t>
  </si>
  <si>
    <t>409789057</t>
  </si>
  <si>
    <t>"dosypání kavern zeminou: cca 40% ploch 1. rok " 0,4*(91,5+134)</t>
  </si>
  <si>
    <t>10371500</t>
  </si>
  <si>
    <t>substrát pro trávníky VL</t>
  </si>
  <si>
    <t>559113638</t>
  </si>
  <si>
    <t>"dosypání kavern zeminou: cca 40% ploch 1. rok" 0,4*(91,5+134)*0,05</t>
  </si>
  <si>
    <t>183403153</t>
  </si>
  <si>
    <t>Obdělání půdy hrabáním v rovině a svahu do 1:5</t>
  </si>
  <si>
    <t>1167164611</t>
  </si>
  <si>
    <t>"rozhrabání (zapravení) po dosypání kavern zeminou  (40 %) 1. rok" (91,5+134)*0,4</t>
  </si>
  <si>
    <t>183451351-19</t>
  </si>
  <si>
    <t>Dosev trávníku lokálně vč. ručního provzdušenění podkladu a dodávky travního osiva (štěrkový trávník) plochy v rovině nebo na svahu do 1:5</t>
  </si>
  <si>
    <t>1438272266</t>
  </si>
  <si>
    <t>"dosev trávníku (ruční  lokálně, 40 % 1. rok , 20 % 2. rok)" ((91,5+134)*0,4)+((91,5+134)*0,2)</t>
  </si>
  <si>
    <t>185803211</t>
  </si>
  <si>
    <t>Uválcování trávníku v rovině a svahu do 1:5</t>
  </si>
  <si>
    <t>1489390590</t>
  </si>
  <si>
    <t>"uválcování trávníku 1x ročně" (91,5+134)*3</t>
  </si>
  <si>
    <t>-1847128864</t>
  </si>
  <si>
    <t>" Zálivka po dosevu trávníku" ((91,5+134)*0,4)*0,01*3</t>
  </si>
  <si>
    <t>2022487988</t>
  </si>
  <si>
    <t>SO 04.4.D.c - Zatravněná dlažba se širokou spárou - následná péče 3 roky</t>
  </si>
  <si>
    <t>-513504092</t>
  </si>
  <si>
    <t>" pokosená tráva " (7*132/10000*(1+1+1))*0,9</t>
  </si>
  <si>
    <t>-1040939001</t>
  </si>
  <si>
    <t>"kosení 10x / rok " 132*10*(1+1+1)</t>
  </si>
  <si>
    <t>180405151-9</t>
  </si>
  <si>
    <t>Dosev trávníku ve vegetačních prefabrikátech výsevem semene v rovině a ve svahu do 1:5 - vč. provzdušnění substrátu v distančních otvorech a dodávky osiva</t>
  </si>
  <si>
    <t>71739155</t>
  </si>
  <si>
    <t>" dosetí distanční plochy, vč. osiva, (ruční  lokálně, 40 % 1. rok , 20 % 2. rok) " 132*0,4+132*0,2</t>
  </si>
  <si>
    <t>184802611-01</t>
  </si>
  <si>
    <t>Chemické odplevelní po založení kultury - selektivním herbicidem - postřikem na široko v rovině a na svahu do 1:5 vč. dodávky herbicidu</t>
  </si>
  <si>
    <t>1202515852</t>
  </si>
  <si>
    <t>" odplevelení 1x/ročně " 132*(1+1+1)</t>
  </si>
  <si>
    <t>-925748737</t>
  </si>
  <si>
    <t>" hnojení plnohodnotným hnojivem dle výrobce, cca 30g/m2 " 132*0,03*0,001*3</t>
  </si>
  <si>
    <t>640872653</t>
  </si>
  <si>
    <t>" hnojení plnohodnotným hnojivem dle výrobce, cca 30g/m2" 132*0,03*1,03*(1+1+1)</t>
  </si>
  <si>
    <t>57330342</t>
  </si>
  <si>
    <t>" zálivka 10x10l/m2 " 132*0,01*10*(1+1+1)</t>
  </si>
  <si>
    <t>" Zálivka po dosevu trávníku" 132*0,01*5*(1+1+1)</t>
  </si>
  <si>
    <t>1103550242</t>
  </si>
  <si>
    <t>1094339308</t>
  </si>
  <si>
    <t>"cenu (počet km) za dovozovou vzdálenost si dodavatel upraví dle vlastních možnost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</si>
</sst>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2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2" fillId="4" borderId="7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6"/>
  <sheetViews>
    <sheetView showGridLines="0" tabSelected="1" workbookViewId="0">
      <selection activeCell="BE5" sqref="BE5:BE34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05"/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04" t="s">
        <v>14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R5" s="19"/>
      <c r="BE5" s="201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06" t="s">
        <v>17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R6" s="19"/>
      <c r="BE6" s="202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21</v>
      </c>
      <c r="AR7" s="19"/>
      <c r="BE7" s="202"/>
      <c r="BS7" s="16" t="s">
        <v>6</v>
      </c>
    </row>
    <row r="8" spans="1:74" ht="12" customHeight="1">
      <c r="B8" s="19"/>
      <c r="D8" s="26" t="s">
        <v>22</v>
      </c>
      <c r="K8" s="24" t="s">
        <v>23</v>
      </c>
      <c r="AK8" s="26" t="s">
        <v>24</v>
      </c>
      <c r="AN8" s="27" t="s">
        <v>25</v>
      </c>
      <c r="AR8" s="19"/>
      <c r="BE8" s="202"/>
      <c r="BS8" s="16" t="s">
        <v>6</v>
      </c>
    </row>
    <row r="9" spans="1:74" ht="29.25" customHeight="1">
      <c r="B9" s="19"/>
      <c r="D9" s="23" t="s">
        <v>26</v>
      </c>
      <c r="K9" s="28" t="s">
        <v>27</v>
      </c>
      <c r="AK9" s="23" t="s">
        <v>28</v>
      </c>
      <c r="AN9" s="28" t="s">
        <v>29</v>
      </c>
      <c r="AR9" s="19"/>
      <c r="BE9" s="202"/>
      <c r="BS9" s="16" t="s">
        <v>6</v>
      </c>
    </row>
    <row r="10" spans="1:74" ht="12" customHeight="1">
      <c r="B10" s="19"/>
      <c r="D10" s="26" t="s">
        <v>30</v>
      </c>
      <c r="AK10" s="26" t="s">
        <v>31</v>
      </c>
      <c r="AN10" s="24" t="s">
        <v>32</v>
      </c>
      <c r="AR10" s="19"/>
      <c r="BE10" s="202"/>
      <c r="BS10" s="16" t="s">
        <v>6</v>
      </c>
    </row>
    <row r="11" spans="1:74" ht="18.399999999999999" customHeight="1">
      <c r="B11" s="19"/>
      <c r="E11" s="24" t="s">
        <v>33</v>
      </c>
      <c r="AK11" s="26" t="s">
        <v>34</v>
      </c>
      <c r="AN11" s="24" t="s">
        <v>35</v>
      </c>
      <c r="AR11" s="19"/>
      <c r="BE11" s="202"/>
      <c r="BS11" s="16" t="s">
        <v>6</v>
      </c>
    </row>
    <row r="12" spans="1:74" ht="6.95" customHeight="1">
      <c r="B12" s="19"/>
      <c r="AR12" s="19"/>
      <c r="BE12" s="202"/>
      <c r="BS12" s="16" t="s">
        <v>6</v>
      </c>
    </row>
    <row r="13" spans="1:74" ht="12" customHeight="1">
      <c r="B13" s="19"/>
      <c r="D13" s="26" t="s">
        <v>36</v>
      </c>
      <c r="AK13" s="26" t="s">
        <v>31</v>
      </c>
      <c r="AN13" s="29" t="s">
        <v>37</v>
      </c>
      <c r="AR13" s="19"/>
      <c r="BE13" s="202"/>
      <c r="BS13" s="16" t="s">
        <v>6</v>
      </c>
    </row>
    <row r="14" spans="1:74" ht="12.75">
      <c r="B14" s="19"/>
      <c r="E14" s="207" t="s">
        <v>37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6" t="s">
        <v>34</v>
      </c>
      <c r="AN14" s="29" t="s">
        <v>37</v>
      </c>
      <c r="AR14" s="19"/>
      <c r="BE14" s="202"/>
      <c r="BS14" s="16" t="s">
        <v>6</v>
      </c>
    </row>
    <row r="15" spans="1:74" ht="6.95" customHeight="1">
      <c r="B15" s="19"/>
      <c r="AR15" s="19"/>
      <c r="BE15" s="202"/>
      <c r="BS15" s="16" t="s">
        <v>4</v>
      </c>
    </row>
    <row r="16" spans="1:74" ht="12" customHeight="1">
      <c r="B16" s="19"/>
      <c r="D16" s="26" t="s">
        <v>38</v>
      </c>
      <c r="AK16" s="26" t="s">
        <v>31</v>
      </c>
      <c r="AN16" s="24" t="s">
        <v>39</v>
      </c>
      <c r="AR16" s="19"/>
      <c r="BE16" s="202"/>
      <c r="BS16" s="16" t="s">
        <v>4</v>
      </c>
    </row>
    <row r="17" spans="2:71" ht="18.399999999999999" customHeight="1">
      <c r="B17" s="19"/>
      <c r="E17" s="24" t="s">
        <v>40</v>
      </c>
      <c r="AK17" s="26" t="s">
        <v>34</v>
      </c>
      <c r="AN17" s="24" t="s">
        <v>41</v>
      </c>
      <c r="AR17" s="19"/>
      <c r="BE17" s="202"/>
      <c r="BS17" s="16" t="s">
        <v>42</v>
      </c>
    </row>
    <row r="18" spans="2:71" ht="6.95" customHeight="1">
      <c r="B18" s="19"/>
      <c r="AR18" s="19"/>
      <c r="BE18" s="202"/>
      <c r="BS18" s="16" t="s">
        <v>6</v>
      </c>
    </row>
    <row r="19" spans="2:71" ht="12" customHeight="1">
      <c r="B19" s="19"/>
      <c r="D19" s="26" t="s">
        <v>43</v>
      </c>
      <c r="AK19" s="26" t="s">
        <v>31</v>
      </c>
      <c r="AN19" s="24" t="s">
        <v>1</v>
      </c>
      <c r="AR19" s="19"/>
      <c r="BE19" s="202"/>
      <c r="BS19" s="16" t="s">
        <v>6</v>
      </c>
    </row>
    <row r="20" spans="2:71" ht="18.399999999999999" customHeight="1">
      <c r="B20" s="19"/>
      <c r="E20" s="24" t="s">
        <v>44</v>
      </c>
      <c r="AK20" s="26" t="s">
        <v>34</v>
      </c>
      <c r="AN20" s="24" t="s">
        <v>1</v>
      </c>
      <c r="AR20" s="19"/>
      <c r="BE20" s="202"/>
      <c r="BS20" s="16" t="s">
        <v>42</v>
      </c>
    </row>
    <row r="21" spans="2:71" ht="6.95" customHeight="1">
      <c r="B21" s="19"/>
      <c r="AR21" s="19"/>
      <c r="BE21" s="202"/>
    </row>
    <row r="22" spans="2:71" ht="12" customHeight="1">
      <c r="B22" s="19"/>
      <c r="D22" s="26" t="s">
        <v>45</v>
      </c>
      <c r="AR22" s="19"/>
      <c r="BE22" s="202"/>
    </row>
    <row r="23" spans="2:71" ht="125.1" customHeight="1">
      <c r="B23" s="19"/>
      <c r="E23" s="209" t="s">
        <v>46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R23" s="19"/>
      <c r="BE23" s="202"/>
    </row>
    <row r="24" spans="2:71" ht="6.95" customHeight="1">
      <c r="B24" s="19"/>
      <c r="AR24" s="19"/>
      <c r="BE24" s="202"/>
    </row>
    <row r="25" spans="2:71" ht="6.95" customHeight="1">
      <c r="B25" s="19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19"/>
      <c r="BE25" s="202"/>
    </row>
    <row r="26" spans="2:71" s="1" customFormat="1" ht="25.9" customHeight="1">
      <c r="B26" s="32"/>
      <c r="D26" s="33" t="s">
        <v>47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0">
        <f>ROUND(AG94,2)</f>
        <v>0</v>
      </c>
      <c r="AL26" s="211"/>
      <c r="AM26" s="211"/>
      <c r="AN26" s="211"/>
      <c r="AO26" s="211"/>
      <c r="AR26" s="32"/>
      <c r="BE26" s="202"/>
    </row>
    <row r="27" spans="2:71" s="1" customFormat="1" ht="6.95" customHeight="1">
      <c r="B27" s="32"/>
      <c r="AR27" s="32"/>
      <c r="BE27" s="202"/>
    </row>
    <row r="28" spans="2:71" s="1" customFormat="1" ht="12.75">
      <c r="B28" s="32"/>
      <c r="L28" s="212" t="s">
        <v>48</v>
      </c>
      <c r="M28" s="212"/>
      <c r="N28" s="212"/>
      <c r="O28" s="212"/>
      <c r="P28" s="212"/>
      <c r="W28" s="212" t="s">
        <v>49</v>
      </c>
      <c r="X28" s="212"/>
      <c r="Y28" s="212"/>
      <c r="Z28" s="212"/>
      <c r="AA28" s="212"/>
      <c r="AB28" s="212"/>
      <c r="AC28" s="212"/>
      <c r="AD28" s="212"/>
      <c r="AE28" s="212"/>
      <c r="AK28" s="212" t="s">
        <v>50</v>
      </c>
      <c r="AL28" s="212"/>
      <c r="AM28" s="212"/>
      <c r="AN28" s="212"/>
      <c r="AO28" s="212"/>
      <c r="AR28" s="32"/>
      <c r="BE28" s="202"/>
    </row>
    <row r="29" spans="2:71" s="2" customFormat="1" ht="14.45" customHeight="1">
      <c r="B29" s="36"/>
      <c r="D29" s="26" t="s">
        <v>51</v>
      </c>
      <c r="F29" s="26" t="s">
        <v>52</v>
      </c>
      <c r="L29" s="215">
        <v>0.21</v>
      </c>
      <c r="M29" s="214"/>
      <c r="N29" s="214"/>
      <c r="O29" s="214"/>
      <c r="P29" s="214"/>
      <c r="W29" s="213">
        <f>ROUND(AZ94, 2)</f>
        <v>0</v>
      </c>
      <c r="X29" s="214"/>
      <c r="Y29" s="214"/>
      <c r="Z29" s="214"/>
      <c r="AA29" s="214"/>
      <c r="AB29" s="214"/>
      <c r="AC29" s="214"/>
      <c r="AD29" s="214"/>
      <c r="AE29" s="214"/>
      <c r="AK29" s="213">
        <f>ROUND(AV94, 2)</f>
        <v>0</v>
      </c>
      <c r="AL29" s="214"/>
      <c r="AM29" s="214"/>
      <c r="AN29" s="214"/>
      <c r="AO29" s="214"/>
      <c r="AR29" s="36"/>
      <c r="BE29" s="203"/>
    </row>
    <row r="30" spans="2:71" s="2" customFormat="1" ht="14.45" customHeight="1">
      <c r="B30" s="36"/>
      <c r="F30" s="26" t="s">
        <v>53</v>
      </c>
      <c r="L30" s="215">
        <v>0.15</v>
      </c>
      <c r="M30" s="214"/>
      <c r="N30" s="214"/>
      <c r="O30" s="214"/>
      <c r="P30" s="214"/>
      <c r="W30" s="213">
        <f>ROUND(BA94, 2)</f>
        <v>0</v>
      </c>
      <c r="X30" s="214"/>
      <c r="Y30" s="214"/>
      <c r="Z30" s="214"/>
      <c r="AA30" s="214"/>
      <c r="AB30" s="214"/>
      <c r="AC30" s="214"/>
      <c r="AD30" s="214"/>
      <c r="AE30" s="214"/>
      <c r="AK30" s="213">
        <f>ROUND(AW94, 2)</f>
        <v>0</v>
      </c>
      <c r="AL30" s="214"/>
      <c r="AM30" s="214"/>
      <c r="AN30" s="214"/>
      <c r="AO30" s="214"/>
      <c r="AR30" s="36"/>
      <c r="BE30" s="203"/>
    </row>
    <row r="31" spans="2:71" s="2" customFormat="1" ht="14.45" hidden="1" customHeight="1">
      <c r="B31" s="36"/>
      <c r="F31" s="26" t="s">
        <v>54</v>
      </c>
      <c r="L31" s="215">
        <v>0.21</v>
      </c>
      <c r="M31" s="214"/>
      <c r="N31" s="214"/>
      <c r="O31" s="214"/>
      <c r="P31" s="214"/>
      <c r="W31" s="213">
        <f>ROUND(BB94, 2)</f>
        <v>0</v>
      </c>
      <c r="X31" s="214"/>
      <c r="Y31" s="214"/>
      <c r="Z31" s="214"/>
      <c r="AA31" s="214"/>
      <c r="AB31" s="214"/>
      <c r="AC31" s="214"/>
      <c r="AD31" s="214"/>
      <c r="AE31" s="214"/>
      <c r="AK31" s="213">
        <v>0</v>
      </c>
      <c r="AL31" s="214"/>
      <c r="AM31" s="214"/>
      <c r="AN31" s="214"/>
      <c r="AO31" s="214"/>
      <c r="AR31" s="36"/>
      <c r="BE31" s="203"/>
    </row>
    <row r="32" spans="2:71" s="2" customFormat="1" ht="14.45" hidden="1" customHeight="1">
      <c r="B32" s="36"/>
      <c r="F32" s="26" t="s">
        <v>55</v>
      </c>
      <c r="L32" s="215">
        <v>0.15</v>
      </c>
      <c r="M32" s="214"/>
      <c r="N32" s="214"/>
      <c r="O32" s="214"/>
      <c r="P32" s="214"/>
      <c r="W32" s="213">
        <f>ROUND(BC94, 2)</f>
        <v>0</v>
      </c>
      <c r="X32" s="214"/>
      <c r="Y32" s="214"/>
      <c r="Z32" s="214"/>
      <c r="AA32" s="214"/>
      <c r="AB32" s="214"/>
      <c r="AC32" s="214"/>
      <c r="AD32" s="214"/>
      <c r="AE32" s="214"/>
      <c r="AK32" s="213">
        <v>0</v>
      </c>
      <c r="AL32" s="214"/>
      <c r="AM32" s="214"/>
      <c r="AN32" s="214"/>
      <c r="AO32" s="214"/>
      <c r="AR32" s="36"/>
      <c r="BE32" s="203"/>
    </row>
    <row r="33" spans="2:57" s="2" customFormat="1" ht="14.45" hidden="1" customHeight="1">
      <c r="B33" s="36"/>
      <c r="F33" s="26" t="s">
        <v>56</v>
      </c>
      <c r="L33" s="215">
        <v>0</v>
      </c>
      <c r="M33" s="214"/>
      <c r="N33" s="214"/>
      <c r="O33" s="214"/>
      <c r="P33" s="214"/>
      <c r="W33" s="213">
        <f>ROUND(BD94, 2)</f>
        <v>0</v>
      </c>
      <c r="X33" s="214"/>
      <c r="Y33" s="214"/>
      <c r="Z33" s="214"/>
      <c r="AA33" s="214"/>
      <c r="AB33" s="214"/>
      <c r="AC33" s="214"/>
      <c r="AD33" s="214"/>
      <c r="AE33" s="214"/>
      <c r="AK33" s="213">
        <v>0</v>
      </c>
      <c r="AL33" s="214"/>
      <c r="AM33" s="214"/>
      <c r="AN33" s="214"/>
      <c r="AO33" s="214"/>
      <c r="AR33" s="36"/>
      <c r="BE33" s="203"/>
    </row>
    <row r="34" spans="2:57" s="1" customFormat="1" ht="6.95" customHeight="1">
      <c r="B34" s="32"/>
      <c r="AR34" s="32"/>
      <c r="BE34" s="202"/>
    </row>
    <row r="35" spans="2:57" s="1" customFormat="1" ht="25.9" customHeight="1">
      <c r="B35" s="32"/>
      <c r="C35" s="37"/>
      <c r="D35" s="38" t="s">
        <v>57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58</v>
      </c>
      <c r="U35" s="39"/>
      <c r="V35" s="39"/>
      <c r="W35" s="39"/>
      <c r="X35" s="219" t="s">
        <v>59</v>
      </c>
      <c r="Y35" s="217"/>
      <c r="Z35" s="217"/>
      <c r="AA35" s="217"/>
      <c r="AB35" s="217"/>
      <c r="AC35" s="39"/>
      <c r="AD35" s="39"/>
      <c r="AE35" s="39"/>
      <c r="AF35" s="39"/>
      <c r="AG35" s="39"/>
      <c r="AH35" s="39"/>
      <c r="AI35" s="39"/>
      <c r="AJ35" s="39"/>
      <c r="AK35" s="216">
        <f>SUM(AK26:AK33)</f>
        <v>0</v>
      </c>
      <c r="AL35" s="217"/>
      <c r="AM35" s="217"/>
      <c r="AN35" s="217"/>
      <c r="AO35" s="218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2"/>
      <c r="D49" s="41" t="s">
        <v>60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61</v>
      </c>
      <c r="AI49" s="42"/>
      <c r="AJ49" s="42"/>
      <c r="AK49" s="42"/>
      <c r="AL49" s="42"/>
      <c r="AM49" s="42"/>
      <c r="AN49" s="42"/>
      <c r="AO49" s="42"/>
      <c r="AR49" s="32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2"/>
      <c r="D60" s="43" t="s">
        <v>62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63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62</v>
      </c>
      <c r="AI60" s="34"/>
      <c r="AJ60" s="34"/>
      <c r="AK60" s="34"/>
      <c r="AL60" s="34"/>
      <c r="AM60" s="43" t="s">
        <v>63</v>
      </c>
      <c r="AN60" s="34"/>
      <c r="AO60" s="34"/>
      <c r="AR60" s="32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2"/>
      <c r="D64" s="41" t="s">
        <v>64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65</v>
      </c>
      <c r="AI64" s="42"/>
      <c r="AJ64" s="42"/>
      <c r="AK64" s="42"/>
      <c r="AL64" s="42"/>
      <c r="AM64" s="42"/>
      <c r="AN64" s="42"/>
      <c r="AO64" s="42"/>
      <c r="AR64" s="32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2"/>
      <c r="D75" s="43" t="s">
        <v>62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63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62</v>
      </c>
      <c r="AI75" s="34"/>
      <c r="AJ75" s="34"/>
      <c r="AK75" s="34"/>
      <c r="AL75" s="34"/>
      <c r="AM75" s="43" t="s">
        <v>63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0" t="s">
        <v>66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6" t="s">
        <v>13</v>
      </c>
      <c r="L84" s="3" t="str">
        <f>K5</f>
        <v>23018-NP-01-</v>
      </c>
      <c r="AR84" s="48"/>
    </row>
    <row r="85" spans="1:91" s="4" customFormat="1" ht="36.950000000000003" customHeight="1">
      <c r="B85" s="49"/>
      <c r="C85" s="50" t="s">
        <v>16</v>
      </c>
      <c r="L85" s="199" t="str">
        <f>K6</f>
        <v>NÁSLEDNÁ PÉČE O ZELEŇ 3 ROKY - VEŘEJNÉ PROSTRANSTVÍ POD ŘEČKOVICKÝM HŘBITOVEM</v>
      </c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6" t="s">
        <v>22</v>
      </c>
      <c r="L87" s="51" t="str">
        <f>IF(K8="","",K8)</f>
        <v>Brno - Řečkovice</v>
      </c>
      <c r="AI87" s="26" t="s">
        <v>24</v>
      </c>
      <c r="AM87" s="225" t="str">
        <f>IF(AN8= "","",AN8)</f>
        <v>8. 6. 2023</v>
      </c>
      <c r="AN87" s="225"/>
      <c r="AR87" s="32"/>
    </row>
    <row r="88" spans="1:91" s="1" customFormat="1" ht="6.95" customHeight="1">
      <c r="B88" s="32"/>
      <c r="AR88" s="32"/>
    </row>
    <row r="89" spans="1:91" s="1" customFormat="1" ht="25.7" customHeight="1">
      <c r="B89" s="32"/>
      <c r="C89" s="26" t="s">
        <v>30</v>
      </c>
      <c r="L89" s="3" t="str">
        <f>IF(E11= "","",E11)</f>
        <v>Statutární město Brno, měst.č.Řečkovice-Mokrá hora</v>
      </c>
      <c r="AI89" s="26" t="s">
        <v>38</v>
      </c>
      <c r="AM89" s="226" t="str">
        <f>IF(E17="","",E17)</f>
        <v>Ateliér zahradní a krajin.architektury Z.Sendler</v>
      </c>
      <c r="AN89" s="227"/>
      <c r="AO89" s="227"/>
      <c r="AP89" s="227"/>
      <c r="AR89" s="32"/>
      <c r="AS89" s="230" t="s">
        <v>67</v>
      </c>
      <c r="AT89" s="231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6" t="s">
        <v>36</v>
      </c>
      <c r="L90" s="3" t="str">
        <f>IF(E14= "Vyplň údaj","",E14)</f>
        <v/>
      </c>
      <c r="AI90" s="26" t="s">
        <v>43</v>
      </c>
      <c r="AM90" s="226" t="str">
        <f>IF(E20="","",E20)</f>
        <v xml:space="preserve"> </v>
      </c>
      <c r="AN90" s="227"/>
      <c r="AO90" s="227"/>
      <c r="AP90" s="227"/>
      <c r="AR90" s="32"/>
      <c r="AS90" s="232"/>
      <c r="AT90" s="233"/>
      <c r="BD90" s="56"/>
    </row>
    <row r="91" spans="1:91" s="1" customFormat="1" ht="10.9" customHeight="1">
      <c r="B91" s="32"/>
      <c r="AR91" s="32"/>
      <c r="AS91" s="232"/>
      <c r="AT91" s="233"/>
      <c r="BD91" s="56"/>
    </row>
    <row r="92" spans="1:91" s="1" customFormat="1" ht="29.25" customHeight="1">
      <c r="B92" s="32"/>
      <c r="C92" s="194" t="s">
        <v>68</v>
      </c>
      <c r="D92" s="195"/>
      <c r="E92" s="195"/>
      <c r="F92" s="195"/>
      <c r="G92" s="195"/>
      <c r="H92" s="57"/>
      <c r="I92" s="198" t="s">
        <v>69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222" t="s">
        <v>70</v>
      </c>
      <c r="AH92" s="195"/>
      <c r="AI92" s="195"/>
      <c r="AJ92" s="195"/>
      <c r="AK92" s="195"/>
      <c r="AL92" s="195"/>
      <c r="AM92" s="195"/>
      <c r="AN92" s="198" t="s">
        <v>71</v>
      </c>
      <c r="AO92" s="195"/>
      <c r="AP92" s="228"/>
      <c r="AQ92" s="58" t="s">
        <v>72</v>
      </c>
      <c r="AR92" s="32"/>
      <c r="AS92" s="59" t="s">
        <v>73</v>
      </c>
      <c r="AT92" s="60" t="s">
        <v>74</v>
      </c>
      <c r="AU92" s="60" t="s">
        <v>75</v>
      </c>
      <c r="AV92" s="60" t="s">
        <v>76</v>
      </c>
      <c r="AW92" s="60" t="s">
        <v>77</v>
      </c>
      <c r="AX92" s="60" t="s">
        <v>78</v>
      </c>
      <c r="AY92" s="60" t="s">
        <v>79</v>
      </c>
      <c r="AZ92" s="60" t="s">
        <v>80</v>
      </c>
      <c r="BA92" s="60" t="s">
        <v>81</v>
      </c>
      <c r="BB92" s="60" t="s">
        <v>82</v>
      </c>
      <c r="BC92" s="60" t="s">
        <v>83</v>
      </c>
      <c r="BD92" s="61" t="s">
        <v>84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85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34">
        <f>ROUND(AG95+AG97,2)</f>
        <v>0</v>
      </c>
      <c r="AH94" s="234"/>
      <c r="AI94" s="234"/>
      <c r="AJ94" s="234"/>
      <c r="AK94" s="234"/>
      <c r="AL94" s="234"/>
      <c r="AM94" s="234"/>
      <c r="AN94" s="235">
        <f t="shared" ref="AN94:AN104" si="0">SUM(AG94,AT94)</f>
        <v>0</v>
      </c>
      <c r="AO94" s="235"/>
      <c r="AP94" s="235"/>
      <c r="AQ94" s="67" t="s">
        <v>1</v>
      </c>
      <c r="AR94" s="63"/>
      <c r="AS94" s="68">
        <f>ROUND(AS95+AS97,2)</f>
        <v>0</v>
      </c>
      <c r="AT94" s="69">
        <f t="shared" ref="AT94:AT104" si="1">ROUND(SUM(AV94:AW94),2)</f>
        <v>0</v>
      </c>
      <c r="AU94" s="70">
        <f>ROUND(AU95+AU97,5)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ROUND(AZ95+AZ97,2)</f>
        <v>0</v>
      </c>
      <c r="BA94" s="69">
        <f>ROUND(BA95+BA97,2)</f>
        <v>0</v>
      </c>
      <c r="BB94" s="69">
        <f>ROUND(BB95+BB97,2)</f>
        <v>0</v>
      </c>
      <c r="BC94" s="69">
        <f>ROUND(BC95+BC97,2)</f>
        <v>0</v>
      </c>
      <c r="BD94" s="71">
        <f>ROUND(BD95+BD97,2)</f>
        <v>0</v>
      </c>
      <c r="BS94" s="72" t="s">
        <v>86</v>
      </c>
      <c r="BT94" s="72" t="s">
        <v>87</v>
      </c>
      <c r="BU94" s="73" t="s">
        <v>88</v>
      </c>
      <c r="BV94" s="72" t="s">
        <v>89</v>
      </c>
      <c r="BW94" s="72" t="s">
        <v>5</v>
      </c>
      <c r="BX94" s="72" t="s">
        <v>90</v>
      </c>
      <c r="CL94" s="72" t="s">
        <v>19</v>
      </c>
    </row>
    <row r="95" spans="1:91" s="6" customFormat="1" ht="16.5" customHeight="1">
      <c r="B95" s="74"/>
      <c r="C95" s="75"/>
      <c r="D95" s="196" t="s">
        <v>91</v>
      </c>
      <c r="E95" s="196"/>
      <c r="F95" s="196"/>
      <c r="G95" s="196"/>
      <c r="H95" s="196"/>
      <c r="I95" s="76"/>
      <c r="J95" s="196" t="s">
        <v>92</v>
      </c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6"/>
      <c r="AG95" s="223">
        <f>ROUND(AG96,2)</f>
        <v>0</v>
      </c>
      <c r="AH95" s="224"/>
      <c r="AI95" s="224"/>
      <c r="AJ95" s="224"/>
      <c r="AK95" s="224"/>
      <c r="AL95" s="224"/>
      <c r="AM95" s="224"/>
      <c r="AN95" s="229">
        <f t="shared" si="0"/>
        <v>0</v>
      </c>
      <c r="AO95" s="224"/>
      <c r="AP95" s="224"/>
      <c r="AQ95" s="77" t="s">
        <v>93</v>
      </c>
      <c r="AR95" s="74"/>
      <c r="AS95" s="78">
        <f>ROUND(AS96,2)</f>
        <v>0</v>
      </c>
      <c r="AT95" s="79">
        <f t="shared" si="1"/>
        <v>0</v>
      </c>
      <c r="AU95" s="80">
        <f>ROUND(AU96,5)</f>
        <v>0</v>
      </c>
      <c r="AV95" s="79">
        <f>ROUND(AZ95*L29,2)</f>
        <v>0</v>
      </c>
      <c r="AW95" s="79">
        <f>ROUND(BA95*L30,2)</f>
        <v>0</v>
      </c>
      <c r="AX95" s="79">
        <f>ROUND(BB95*L29,2)</f>
        <v>0</v>
      </c>
      <c r="AY95" s="79">
        <f>ROUND(BC95*L30,2)</f>
        <v>0</v>
      </c>
      <c r="AZ95" s="79">
        <f>ROUND(AZ96,2)</f>
        <v>0</v>
      </c>
      <c r="BA95" s="79">
        <f>ROUND(BA96,2)</f>
        <v>0</v>
      </c>
      <c r="BB95" s="79">
        <f>ROUND(BB96,2)</f>
        <v>0</v>
      </c>
      <c r="BC95" s="79">
        <f>ROUND(BC96,2)</f>
        <v>0</v>
      </c>
      <c r="BD95" s="81">
        <f>ROUND(BD96,2)</f>
        <v>0</v>
      </c>
      <c r="BS95" s="82" t="s">
        <v>86</v>
      </c>
      <c r="BT95" s="82" t="s">
        <v>94</v>
      </c>
      <c r="BU95" s="82" t="s">
        <v>88</v>
      </c>
      <c r="BV95" s="82" t="s">
        <v>89</v>
      </c>
      <c r="BW95" s="82" t="s">
        <v>95</v>
      </c>
      <c r="BX95" s="82" t="s">
        <v>5</v>
      </c>
      <c r="CL95" s="82" t="s">
        <v>19</v>
      </c>
      <c r="CM95" s="82" t="s">
        <v>96</v>
      </c>
    </row>
    <row r="96" spans="1:91" s="3" customFormat="1" ht="23.25" customHeight="1">
      <c r="A96" s="83" t="s">
        <v>97</v>
      </c>
      <c r="B96" s="48"/>
      <c r="C96" s="9"/>
      <c r="D96" s="9"/>
      <c r="E96" s="197" t="s">
        <v>98</v>
      </c>
      <c r="F96" s="197"/>
      <c r="G96" s="197"/>
      <c r="H96" s="197"/>
      <c r="I96" s="197"/>
      <c r="J96" s="9"/>
      <c r="K96" s="197" t="s">
        <v>99</v>
      </c>
      <c r="L96" s="197"/>
      <c r="M96" s="197"/>
      <c r="N96" s="197"/>
      <c r="O96" s="197"/>
      <c r="P96" s="197"/>
      <c r="Q96" s="197"/>
      <c r="R96" s="197"/>
      <c r="S96" s="197"/>
      <c r="T96" s="197"/>
      <c r="U96" s="197"/>
      <c r="V96" s="197"/>
      <c r="W96" s="197"/>
      <c r="X96" s="197"/>
      <c r="Y96" s="197"/>
      <c r="Z96" s="197"/>
      <c r="AA96" s="197"/>
      <c r="AB96" s="197"/>
      <c r="AC96" s="197"/>
      <c r="AD96" s="197"/>
      <c r="AE96" s="197"/>
      <c r="AF96" s="197"/>
      <c r="AG96" s="220">
        <f>'SO 01.2 - Přesazené strom...'!J32</f>
        <v>0</v>
      </c>
      <c r="AH96" s="221"/>
      <c r="AI96" s="221"/>
      <c r="AJ96" s="221"/>
      <c r="AK96" s="221"/>
      <c r="AL96" s="221"/>
      <c r="AM96" s="221"/>
      <c r="AN96" s="220">
        <f t="shared" si="0"/>
        <v>0</v>
      </c>
      <c r="AO96" s="221"/>
      <c r="AP96" s="221"/>
      <c r="AQ96" s="84" t="s">
        <v>100</v>
      </c>
      <c r="AR96" s="48"/>
      <c r="AS96" s="85">
        <v>0</v>
      </c>
      <c r="AT96" s="86">
        <f t="shared" si="1"/>
        <v>0</v>
      </c>
      <c r="AU96" s="87">
        <f>'SO 01.2 - Přesazené strom...'!P122</f>
        <v>0</v>
      </c>
      <c r="AV96" s="86">
        <f>'SO 01.2 - Přesazené strom...'!J35</f>
        <v>0</v>
      </c>
      <c r="AW96" s="86">
        <f>'SO 01.2 - Přesazené strom...'!J36</f>
        <v>0</v>
      </c>
      <c r="AX96" s="86">
        <f>'SO 01.2 - Přesazené strom...'!J37</f>
        <v>0</v>
      </c>
      <c r="AY96" s="86">
        <f>'SO 01.2 - Přesazené strom...'!J38</f>
        <v>0</v>
      </c>
      <c r="AZ96" s="86">
        <f>'SO 01.2 - Přesazené strom...'!F35</f>
        <v>0</v>
      </c>
      <c r="BA96" s="86">
        <f>'SO 01.2 - Přesazené strom...'!F36</f>
        <v>0</v>
      </c>
      <c r="BB96" s="86">
        <f>'SO 01.2 - Přesazené strom...'!F37</f>
        <v>0</v>
      </c>
      <c r="BC96" s="86">
        <f>'SO 01.2 - Přesazené strom...'!F38</f>
        <v>0</v>
      </c>
      <c r="BD96" s="88">
        <f>'SO 01.2 - Přesazené strom...'!F39</f>
        <v>0</v>
      </c>
      <c r="BT96" s="24" t="s">
        <v>96</v>
      </c>
      <c r="BV96" s="24" t="s">
        <v>89</v>
      </c>
      <c r="BW96" s="24" t="s">
        <v>101</v>
      </c>
      <c r="BX96" s="24" t="s">
        <v>95</v>
      </c>
      <c r="CL96" s="24" t="s">
        <v>19</v>
      </c>
    </row>
    <row r="97" spans="1:91" s="6" customFormat="1" ht="16.5" customHeight="1">
      <c r="B97" s="74"/>
      <c r="C97" s="75"/>
      <c r="D97" s="196" t="s">
        <v>102</v>
      </c>
      <c r="E97" s="196"/>
      <c r="F97" s="196"/>
      <c r="G97" s="196"/>
      <c r="H97" s="196"/>
      <c r="I97" s="76"/>
      <c r="J97" s="196" t="s">
        <v>103</v>
      </c>
      <c r="K97" s="196"/>
      <c r="L97" s="196"/>
      <c r="M97" s="196"/>
      <c r="N97" s="196"/>
      <c r="O97" s="196"/>
      <c r="P97" s="196"/>
      <c r="Q97" s="196"/>
      <c r="R97" s="196"/>
      <c r="S97" s="196"/>
      <c r="T97" s="196"/>
      <c r="U97" s="196"/>
      <c r="V97" s="196"/>
      <c r="W97" s="196"/>
      <c r="X97" s="196"/>
      <c r="Y97" s="196"/>
      <c r="Z97" s="196"/>
      <c r="AA97" s="196"/>
      <c r="AB97" s="196"/>
      <c r="AC97" s="196"/>
      <c r="AD97" s="196"/>
      <c r="AE97" s="196"/>
      <c r="AF97" s="196"/>
      <c r="AG97" s="223">
        <f>ROUND(SUM(AG98:AG104),2)</f>
        <v>0</v>
      </c>
      <c r="AH97" s="224"/>
      <c r="AI97" s="224"/>
      <c r="AJ97" s="224"/>
      <c r="AK97" s="224"/>
      <c r="AL97" s="224"/>
      <c r="AM97" s="224"/>
      <c r="AN97" s="229">
        <f t="shared" si="0"/>
        <v>0</v>
      </c>
      <c r="AO97" s="224"/>
      <c r="AP97" s="224"/>
      <c r="AQ97" s="77" t="s">
        <v>93</v>
      </c>
      <c r="AR97" s="74"/>
      <c r="AS97" s="78">
        <f>ROUND(SUM(AS98:AS104),2)</f>
        <v>0</v>
      </c>
      <c r="AT97" s="79">
        <f t="shared" si="1"/>
        <v>0</v>
      </c>
      <c r="AU97" s="80">
        <f>ROUND(SUM(AU98:AU104),5)</f>
        <v>0</v>
      </c>
      <c r="AV97" s="79">
        <f>ROUND(AZ97*L29,2)</f>
        <v>0</v>
      </c>
      <c r="AW97" s="79">
        <f>ROUND(BA97*L30,2)</f>
        <v>0</v>
      </c>
      <c r="AX97" s="79">
        <f>ROUND(BB97*L29,2)</f>
        <v>0</v>
      </c>
      <c r="AY97" s="79">
        <f>ROUND(BC97*L30,2)</f>
        <v>0</v>
      </c>
      <c r="AZ97" s="79">
        <f>ROUND(SUM(AZ98:AZ104),2)</f>
        <v>0</v>
      </c>
      <c r="BA97" s="79">
        <f>ROUND(SUM(BA98:BA104),2)</f>
        <v>0</v>
      </c>
      <c r="BB97" s="79">
        <f>ROUND(SUM(BB98:BB104),2)</f>
        <v>0</v>
      </c>
      <c r="BC97" s="79">
        <f>ROUND(SUM(BC98:BC104),2)</f>
        <v>0</v>
      </c>
      <c r="BD97" s="81">
        <f>ROUND(SUM(BD98:BD104),2)</f>
        <v>0</v>
      </c>
      <c r="BS97" s="82" t="s">
        <v>86</v>
      </c>
      <c r="BT97" s="82" t="s">
        <v>94</v>
      </c>
      <c r="BU97" s="82" t="s">
        <v>88</v>
      </c>
      <c r="BV97" s="82" t="s">
        <v>89</v>
      </c>
      <c r="BW97" s="82" t="s">
        <v>104</v>
      </c>
      <c r="BX97" s="82" t="s">
        <v>5</v>
      </c>
      <c r="CL97" s="82" t="s">
        <v>19</v>
      </c>
      <c r="CM97" s="82" t="s">
        <v>96</v>
      </c>
    </row>
    <row r="98" spans="1:91" s="3" customFormat="1" ht="23.25" customHeight="1">
      <c r="A98" s="83" t="s">
        <v>97</v>
      </c>
      <c r="B98" s="48"/>
      <c r="C98" s="9"/>
      <c r="D98" s="9"/>
      <c r="E98" s="197" t="s">
        <v>105</v>
      </c>
      <c r="F98" s="197"/>
      <c r="G98" s="197"/>
      <c r="H98" s="197"/>
      <c r="I98" s="197"/>
      <c r="J98" s="9"/>
      <c r="K98" s="197" t="s">
        <v>106</v>
      </c>
      <c r="L98" s="197"/>
      <c r="M98" s="197"/>
      <c r="N98" s="197"/>
      <c r="O98" s="197"/>
      <c r="P98" s="197"/>
      <c r="Q98" s="197"/>
      <c r="R98" s="197"/>
      <c r="S98" s="197"/>
      <c r="T98" s="197"/>
      <c r="U98" s="197"/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220">
        <f>'SO 04.1.c - Vysazené stro...'!J32</f>
        <v>0</v>
      </c>
      <c r="AH98" s="221"/>
      <c r="AI98" s="221"/>
      <c r="AJ98" s="221"/>
      <c r="AK98" s="221"/>
      <c r="AL98" s="221"/>
      <c r="AM98" s="221"/>
      <c r="AN98" s="220">
        <f t="shared" si="0"/>
        <v>0</v>
      </c>
      <c r="AO98" s="221"/>
      <c r="AP98" s="221"/>
      <c r="AQ98" s="84" t="s">
        <v>100</v>
      </c>
      <c r="AR98" s="48"/>
      <c r="AS98" s="85">
        <v>0</v>
      </c>
      <c r="AT98" s="86">
        <f t="shared" si="1"/>
        <v>0</v>
      </c>
      <c r="AU98" s="87">
        <f>'SO 04.1.c - Vysazené stro...'!P122</f>
        <v>0</v>
      </c>
      <c r="AV98" s="86">
        <f>'SO 04.1.c - Vysazené stro...'!J35</f>
        <v>0</v>
      </c>
      <c r="AW98" s="86">
        <f>'SO 04.1.c - Vysazené stro...'!J36</f>
        <v>0</v>
      </c>
      <c r="AX98" s="86">
        <f>'SO 04.1.c - Vysazené stro...'!J37</f>
        <v>0</v>
      </c>
      <c r="AY98" s="86">
        <f>'SO 04.1.c - Vysazené stro...'!J38</f>
        <v>0</v>
      </c>
      <c r="AZ98" s="86">
        <f>'SO 04.1.c - Vysazené stro...'!F35</f>
        <v>0</v>
      </c>
      <c r="BA98" s="86">
        <f>'SO 04.1.c - Vysazené stro...'!F36</f>
        <v>0</v>
      </c>
      <c r="BB98" s="86">
        <f>'SO 04.1.c - Vysazené stro...'!F37</f>
        <v>0</v>
      </c>
      <c r="BC98" s="86">
        <f>'SO 04.1.c - Vysazené stro...'!F38</f>
        <v>0</v>
      </c>
      <c r="BD98" s="88">
        <f>'SO 04.1.c - Vysazené stro...'!F39</f>
        <v>0</v>
      </c>
      <c r="BT98" s="24" t="s">
        <v>96</v>
      </c>
      <c r="BV98" s="24" t="s">
        <v>89</v>
      </c>
      <c r="BW98" s="24" t="s">
        <v>107</v>
      </c>
      <c r="BX98" s="24" t="s">
        <v>104</v>
      </c>
      <c r="CL98" s="24" t="s">
        <v>19</v>
      </c>
    </row>
    <row r="99" spans="1:91" s="3" customFormat="1" ht="23.25" customHeight="1">
      <c r="A99" s="83" t="s">
        <v>97</v>
      </c>
      <c r="B99" s="48"/>
      <c r="C99" s="9"/>
      <c r="D99" s="9"/>
      <c r="E99" s="197" t="s">
        <v>108</v>
      </c>
      <c r="F99" s="197"/>
      <c r="G99" s="197"/>
      <c r="H99" s="197"/>
      <c r="I99" s="197"/>
      <c r="J99" s="9"/>
      <c r="K99" s="197" t="s">
        <v>109</v>
      </c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7"/>
      <c r="AG99" s="220">
        <f>'SO 04.2.c - Živý plot  - ...'!J32</f>
        <v>0</v>
      </c>
      <c r="AH99" s="221"/>
      <c r="AI99" s="221"/>
      <c r="AJ99" s="221"/>
      <c r="AK99" s="221"/>
      <c r="AL99" s="221"/>
      <c r="AM99" s="221"/>
      <c r="AN99" s="220">
        <f t="shared" si="0"/>
        <v>0</v>
      </c>
      <c r="AO99" s="221"/>
      <c r="AP99" s="221"/>
      <c r="AQ99" s="84" t="s">
        <v>100</v>
      </c>
      <c r="AR99" s="48"/>
      <c r="AS99" s="85">
        <v>0</v>
      </c>
      <c r="AT99" s="86">
        <f t="shared" si="1"/>
        <v>0</v>
      </c>
      <c r="AU99" s="87">
        <f>'SO 04.2.c - Živý plot  - ...'!P122</f>
        <v>0</v>
      </c>
      <c r="AV99" s="86">
        <f>'SO 04.2.c - Živý plot  - ...'!J35</f>
        <v>0</v>
      </c>
      <c r="AW99" s="86">
        <f>'SO 04.2.c - Živý plot  - ...'!J36</f>
        <v>0</v>
      </c>
      <c r="AX99" s="86">
        <f>'SO 04.2.c - Živý plot  - ...'!J37</f>
        <v>0</v>
      </c>
      <c r="AY99" s="86">
        <f>'SO 04.2.c - Živý plot  - ...'!J38</f>
        <v>0</v>
      </c>
      <c r="AZ99" s="86">
        <f>'SO 04.2.c - Živý plot  - ...'!F35</f>
        <v>0</v>
      </c>
      <c r="BA99" s="86">
        <f>'SO 04.2.c - Živý plot  - ...'!F36</f>
        <v>0</v>
      </c>
      <c r="BB99" s="86">
        <f>'SO 04.2.c - Živý plot  - ...'!F37</f>
        <v>0</v>
      </c>
      <c r="BC99" s="86">
        <f>'SO 04.2.c - Živý plot  - ...'!F38</f>
        <v>0</v>
      </c>
      <c r="BD99" s="88">
        <f>'SO 04.2.c - Živý plot  - ...'!F39</f>
        <v>0</v>
      </c>
      <c r="BT99" s="24" t="s">
        <v>96</v>
      </c>
      <c r="BV99" s="24" t="s">
        <v>89</v>
      </c>
      <c r="BW99" s="24" t="s">
        <v>110</v>
      </c>
      <c r="BX99" s="24" t="s">
        <v>104</v>
      </c>
      <c r="CL99" s="24" t="s">
        <v>19</v>
      </c>
    </row>
    <row r="100" spans="1:91" s="3" customFormat="1" ht="23.25" customHeight="1">
      <c r="A100" s="83" t="s">
        <v>97</v>
      </c>
      <c r="B100" s="48"/>
      <c r="C100" s="9"/>
      <c r="D100" s="9"/>
      <c r="E100" s="197" t="s">
        <v>111</v>
      </c>
      <c r="F100" s="197"/>
      <c r="G100" s="197"/>
      <c r="H100" s="197"/>
      <c r="I100" s="197"/>
      <c r="J100" s="9"/>
      <c r="K100" s="197" t="s">
        <v>112</v>
      </c>
      <c r="L100" s="197"/>
      <c r="M100" s="197"/>
      <c r="N100" s="197"/>
      <c r="O100" s="197"/>
      <c r="P100" s="197"/>
      <c r="Q100" s="197"/>
      <c r="R100" s="197"/>
      <c r="S100" s="197"/>
      <c r="T100" s="197"/>
      <c r="U100" s="197"/>
      <c r="V100" s="197"/>
      <c r="W100" s="197"/>
      <c r="X100" s="197"/>
      <c r="Y100" s="197"/>
      <c r="Z100" s="197"/>
      <c r="AA100" s="197"/>
      <c r="AB100" s="197"/>
      <c r="AC100" s="197"/>
      <c r="AD100" s="197"/>
      <c r="AE100" s="197"/>
      <c r="AF100" s="197"/>
      <c r="AG100" s="220">
        <f>'SO 04.3.c - Vysazené keře...'!J32</f>
        <v>0</v>
      </c>
      <c r="AH100" s="221"/>
      <c r="AI100" s="221"/>
      <c r="AJ100" s="221"/>
      <c r="AK100" s="221"/>
      <c r="AL100" s="221"/>
      <c r="AM100" s="221"/>
      <c r="AN100" s="220">
        <f t="shared" si="0"/>
        <v>0</v>
      </c>
      <c r="AO100" s="221"/>
      <c r="AP100" s="221"/>
      <c r="AQ100" s="84" t="s">
        <v>100</v>
      </c>
      <c r="AR100" s="48"/>
      <c r="AS100" s="85">
        <v>0</v>
      </c>
      <c r="AT100" s="86">
        <f t="shared" si="1"/>
        <v>0</v>
      </c>
      <c r="AU100" s="87">
        <f>'SO 04.3.c - Vysazené keře...'!P122</f>
        <v>0</v>
      </c>
      <c r="AV100" s="86">
        <f>'SO 04.3.c - Vysazené keře...'!J35</f>
        <v>0</v>
      </c>
      <c r="AW100" s="86">
        <f>'SO 04.3.c - Vysazené keře...'!J36</f>
        <v>0</v>
      </c>
      <c r="AX100" s="86">
        <f>'SO 04.3.c - Vysazené keře...'!J37</f>
        <v>0</v>
      </c>
      <c r="AY100" s="86">
        <f>'SO 04.3.c - Vysazené keře...'!J38</f>
        <v>0</v>
      </c>
      <c r="AZ100" s="86">
        <f>'SO 04.3.c - Vysazené keře...'!F35</f>
        <v>0</v>
      </c>
      <c r="BA100" s="86">
        <f>'SO 04.3.c - Vysazené keře...'!F36</f>
        <v>0</v>
      </c>
      <c r="BB100" s="86">
        <f>'SO 04.3.c - Vysazené keře...'!F37</f>
        <v>0</v>
      </c>
      <c r="BC100" s="86">
        <f>'SO 04.3.c - Vysazené keře...'!F38</f>
        <v>0</v>
      </c>
      <c r="BD100" s="88">
        <f>'SO 04.3.c - Vysazené keře...'!F39</f>
        <v>0</v>
      </c>
      <c r="BT100" s="24" t="s">
        <v>96</v>
      </c>
      <c r="BV100" s="24" t="s">
        <v>89</v>
      </c>
      <c r="BW100" s="24" t="s">
        <v>113</v>
      </c>
      <c r="BX100" s="24" t="s">
        <v>104</v>
      </c>
      <c r="CL100" s="24" t="s">
        <v>19</v>
      </c>
    </row>
    <row r="101" spans="1:91" s="3" customFormat="1" ht="35.1" customHeight="1">
      <c r="A101" s="83" t="s">
        <v>97</v>
      </c>
      <c r="B101" s="48"/>
      <c r="C101" s="9"/>
      <c r="D101" s="9"/>
      <c r="E101" s="197" t="s">
        <v>114</v>
      </c>
      <c r="F101" s="197"/>
      <c r="G101" s="197"/>
      <c r="H101" s="197"/>
      <c r="I101" s="197"/>
      <c r="J101" s="9"/>
      <c r="K101" s="197" t="s">
        <v>115</v>
      </c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7"/>
      <c r="AG101" s="220">
        <f>'SO 04.4.A.c - Travnaté pl...'!J32</f>
        <v>0</v>
      </c>
      <c r="AH101" s="221"/>
      <c r="AI101" s="221"/>
      <c r="AJ101" s="221"/>
      <c r="AK101" s="221"/>
      <c r="AL101" s="221"/>
      <c r="AM101" s="221"/>
      <c r="AN101" s="220">
        <f t="shared" si="0"/>
        <v>0</v>
      </c>
      <c r="AO101" s="221"/>
      <c r="AP101" s="221"/>
      <c r="AQ101" s="84" t="s">
        <v>100</v>
      </c>
      <c r="AR101" s="48"/>
      <c r="AS101" s="85">
        <v>0</v>
      </c>
      <c r="AT101" s="86">
        <f t="shared" si="1"/>
        <v>0</v>
      </c>
      <c r="AU101" s="87">
        <f>'SO 04.4.A.c - Travnaté pl...'!P122</f>
        <v>0</v>
      </c>
      <c r="AV101" s="86">
        <f>'SO 04.4.A.c - Travnaté pl...'!J35</f>
        <v>0</v>
      </c>
      <c r="AW101" s="86">
        <f>'SO 04.4.A.c - Travnaté pl...'!J36</f>
        <v>0</v>
      </c>
      <c r="AX101" s="86">
        <f>'SO 04.4.A.c - Travnaté pl...'!J37</f>
        <v>0</v>
      </c>
      <c r="AY101" s="86">
        <f>'SO 04.4.A.c - Travnaté pl...'!J38</f>
        <v>0</v>
      </c>
      <c r="AZ101" s="86">
        <f>'SO 04.4.A.c - Travnaté pl...'!F35</f>
        <v>0</v>
      </c>
      <c r="BA101" s="86">
        <f>'SO 04.4.A.c - Travnaté pl...'!F36</f>
        <v>0</v>
      </c>
      <c r="BB101" s="86">
        <f>'SO 04.4.A.c - Travnaté pl...'!F37</f>
        <v>0</v>
      </c>
      <c r="BC101" s="86">
        <f>'SO 04.4.A.c - Travnaté pl...'!F38</f>
        <v>0</v>
      </c>
      <c r="BD101" s="88">
        <f>'SO 04.4.A.c - Travnaté pl...'!F39</f>
        <v>0</v>
      </c>
      <c r="BT101" s="24" t="s">
        <v>96</v>
      </c>
      <c r="BV101" s="24" t="s">
        <v>89</v>
      </c>
      <c r="BW101" s="24" t="s">
        <v>116</v>
      </c>
      <c r="BX101" s="24" t="s">
        <v>104</v>
      </c>
      <c r="CL101" s="24" t="s">
        <v>19</v>
      </c>
    </row>
    <row r="102" spans="1:91" s="3" customFormat="1" ht="35.1" customHeight="1">
      <c r="A102" s="83" t="s">
        <v>97</v>
      </c>
      <c r="B102" s="48"/>
      <c r="C102" s="9"/>
      <c r="D102" s="9"/>
      <c r="E102" s="197" t="s">
        <v>117</v>
      </c>
      <c r="F102" s="197"/>
      <c r="G102" s="197"/>
      <c r="H102" s="197"/>
      <c r="I102" s="197"/>
      <c r="J102" s="9"/>
      <c r="K102" s="197" t="s">
        <v>118</v>
      </c>
      <c r="L102" s="197"/>
      <c r="M102" s="197"/>
      <c r="N102" s="197"/>
      <c r="O102" s="197"/>
      <c r="P102" s="197"/>
      <c r="Q102" s="197"/>
      <c r="R102" s="197"/>
      <c r="S102" s="197"/>
      <c r="T102" s="197"/>
      <c r="U102" s="197"/>
      <c r="V102" s="197"/>
      <c r="W102" s="197"/>
      <c r="X102" s="197"/>
      <c r="Y102" s="197"/>
      <c r="Z102" s="197"/>
      <c r="AA102" s="197"/>
      <c r="AB102" s="197"/>
      <c r="AC102" s="197"/>
      <c r="AD102" s="197"/>
      <c r="AE102" s="197"/>
      <c r="AF102" s="197"/>
      <c r="AG102" s="220">
        <f>'SO 04.4.B.c - Travnaté pl...'!J32</f>
        <v>0</v>
      </c>
      <c r="AH102" s="221"/>
      <c r="AI102" s="221"/>
      <c r="AJ102" s="221"/>
      <c r="AK102" s="221"/>
      <c r="AL102" s="221"/>
      <c r="AM102" s="221"/>
      <c r="AN102" s="220">
        <f t="shared" si="0"/>
        <v>0</v>
      </c>
      <c r="AO102" s="221"/>
      <c r="AP102" s="221"/>
      <c r="AQ102" s="84" t="s">
        <v>100</v>
      </c>
      <c r="AR102" s="48"/>
      <c r="AS102" s="85">
        <v>0</v>
      </c>
      <c r="AT102" s="86">
        <f t="shared" si="1"/>
        <v>0</v>
      </c>
      <c r="AU102" s="87">
        <f>'SO 04.4.B.c - Travnaté pl...'!P122</f>
        <v>0</v>
      </c>
      <c r="AV102" s="86">
        <f>'SO 04.4.B.c - Travnaté pl...'!J35</f>
        <v>0</v>
      </c>
      <c r="AW102" s="86">
        <f>'SO 04.4.B.c - Travnaté pl...'!J36</f>
        <v>0</v>
      </c>
      <c r="AX102" s="86">
        <f>'SO 04.4.B.c - Travnaté pl...'!J37</f>
        <v>0</v>
      </c>
      <c r="AY102" s="86">
        <f>'SO 04.4.B.c - Travnaté pl...'!J38</f>
        <v>0</v>
      </c>
      <c r="AZ102" s="86">
        <f>'SO 04.4.B.c - Travnaté pl...'!F35</f>
        <v>0</v>
      </c>
      <c r="BA102" s="86">
        <f>'SO 04.4.B.c - Travnaté pl...'!F36</f>
        <v>0</v>
      </c>
      <c r="BB102" s="86">
        <f>'SO 04.4.B.c - Travnaté pl...'!F37</f>
        <v>0</v>
      </c>
      <c r="BC102" s="86">
        <f>'SO 04.4.B.c - Travnaté pl...'!F38</f>
        <v>0</v>
      </c>
      <c r="BD102" s="88">
        <f>'SO 04.4.B.c - Travnaté pl...'!F39</f>
        <v>0</v>
      </c>
      <c r="BT102" s="24" t="s">
        <v>96</v>
      </c>
      <c r="BV102" s="24" t="s">
        <v>89</v>
      </c>
      <c r="BW102" s="24" t="s">
        <v>119</v>
      </c>
      <c r="BX102" s="24" t="s">
        <v>104</v>
      </c>
      <c r="CL102" s="24" t="s">
        <v>19</v>
      </c>
    </row>
    <row r="103" spans="1:91" s="3" customFormat="1" ht="35.1" customHeight="1">
      <c r="A103" s="83" t="s">
        <v>97</v>
      </c>
      <c r="B103" s="48"/>
      <c r="C103" s="9"/>
      <c r="D103" s="9"/>
      <c r="E103" s="197" t="s">
        <v>120</v>
      </c>
      <c r="F103" s="197"/>
      <c r="G103" s="197"/>
      <c r="H103" s="197"/>
      <c r="I103" s="197"/>
      <c r="J103" s="9"/>
      <c r="K103" s="197" t="s">
        <v>121</v>
      </c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7"/>
      <c r="AG103" s="220">
        <f>'SO 04.4.C.c - Štěrkový tr...'!J32</f>
        <v>0</v>
      </c>
      <c r="AH103" s="221"/>
      <c r="AI103" s="221"/>
      <c r="AJ103" s="221"/>
      <c r="AK103" s="221"/>
      <c r="AL103" s="221"/>
      <c r="AM103" s="221"/>
      <c r="AN103" s="220">
        <f t="shared" si="0"/>
        <v>0</v>
      </c>
      <c r="AO103" s="221"/>
      <c r="AP103" s="221"/>
      <c r="AQ103" s="84" t="s">
        <v>100</v>
      </c>
      <c r="AR103" s="48"/>
      <c r="AS103" s="85">
        <v>0</v>
      </c>
      <c r="AT103" s="86">
        <f t="shared" si="1"/>
        <v>0</v>
      </c>
      <c r="AU103" s="87">
        <f>'SO 04.4.C.c - Štěrkový tr...'!P122</f>
        <v>0</v>
      </c>
      <c r="AV103" s="86">
        <f>'SO 04.4.C.c - Štěrkový tr...'!J35</f>
        <v>0</v>
      </c>
      <c r="AW103" s="86">
        <f>'SO 04.4.C.c - Štěrkový tr...'!J36</f>
        <v>0</v>
      </c>
      <c r="AX103" s="86">
        <f>'SO 04.4.C.c - Štěrkový tr...'!J37</f>
        <v>0</v>
      </c>
      <c r="AY103" s="86">
        <f>'SO 04.4.C.c - Štěrkový tr...'!J38</f>
        <v>0</v>
      </c>
      <c r="AZ103" s="86">
        <f>'SO 04.4.C.c - Štěrkový tr...'!F35</f>
        <v>0</v>
      </c>
      <c r="BA103" s="86">
        <f>'SO 04.4.C.c - Štěrkový tr...'!F36</f>
        <v>0</v>
      </c>
      <c r="BB103" s="86">
        <f>'SO 04.4.C.c - Štěrkový tr...'!F37</f>
        <v>0</v>
      </c>
      <c r="BC103" s="86">
        <f>'SO 04.4.C.c - Štěrkový tr...'!F38</f>
        <v>0</v>
      </c>
      <c r="BD103" s="88">
        <f>'SO 04.4.C.c - Štěrkový tr...'!F39</f>
        <v>0</v>
      </c>
      <c r="BT103" s="24" t="s">
        <v>96</v>
      </c>
      <c r="BV103" s="24" t="s">
        <v>89</v>
      </c>
      <c r="BW103" s="24" t="s">
        <v>122</v>
      </c>
      <c r="BX103" s="24" t="s">
        <v>104</v>
      </c>
      <c r="CL103" s="24" t="s">
        <v>19</v>
      </c>
    </row>
    <row r="104" spans="1:91" s="3" customFormat="1" ht="35.1" customHeight="1">
      <c r="A104" s="83" t="s">
        <v>97</v>
      </c>
      <c r="B104" s="48"/>
      <c r="C104" s="9"/>
      <c r="D104" s="9"/>
      <c r="E104" s="197" t="s">
        <v>123</v>
      </c>
      <c r="F104" s="197"/>
      <c r="G104" s="197"/>
      <c r="H104" s="197"/>
      <c r="I104" s="197"/>
      <c r="J104" s="9"/>
      <c r="K104" s="197" t="s">
        <v>124</v>
      </c>
      <c r="L104" s="197"/>
      <c r="M104" s="197"/>
      <c r="N104" s="197"/>
      <c r="O104" s="197"/>
      <c r="P104" s="197"/>
      <c r="Q104" s="197"/>
      <c r="R104" s="197"/>
      <c r="S104" s="197"/>
      <c r="T104" s="197"/>
      <c r="U104" s="197"/>
      <c r="V104" s="197"/>
      <c r="W104" s="197"/>
      <c r="X104" s="197"/>
      <c r="Y104" s="197"/>
      <c r="Z104" s="197"/>
      <c r="AA104" s="197"/>
      <c r="AB104" s="197"/>
      <c r="AC104" s="197"/>
      <c r="AD104" s="197"/>
      <c r="AE104" s="197"/>
      <c r="AF104" s="197"/>
      <c r="AG104" s="220">
        <f>'SO 04.4.D.c - Zatravněná ...'!J32</f>
        <v>0</v>
      </c>
      <c r="AH104" s="221"/>
      <c r="AI104" s="221"/>
      <c r="AJ104" s="221"/>
      <c r="AK104" s="221"/>
      <c r="AL104" s="221"/>
      <c r="AM104" s="221"/>
      <c r="AN104" s="220">
        <f t="shared" si="0"/>
        <v>0</v>
      </c>
      <c r="AO104" s="221"/>
      <c r="AP104" s="221"/>
      <c r="AQ104" s="84" t="s">
        <v>100</v>
      </c>
      <c r="AR104" s="48"/>
      <c r="AS104" s="89">
        <v>0</v>
      </c>
      <c r="AT104" s="90">
        <f t="shared" si="1"/>
        <v>0</v>
      </c>
      <c r="AU104" s="91">
        <f>'SO 04.4.D.c - Zatravněná ...'!P122</f>
        <v>0</v>
      </c>
      <c r="AV104" s="90">
        <f>'SO 04.4.D.c - Zatravněná ...'!J35</f>
        <v>0</v>
      </c>
      <c r="AW104" s="90">
        <f>'SO 04.4.D.c - Zatravněná ...'!J36</f>
        <v>0</v>
      </c>
      <c r="AX104" s="90">
        <f>'SO 04.4.D.c - Zatravněná ...'!J37</f>
        <v>0</v>
      </c>
      <c r="AY104" s="90">
        <f>'SO 04.4.D.c - Zatravněná ...'!J38</f>
        <v>0</v>
      </c>
      <c r="AZ104" s="90">
        <f>'SO 04.4.D.c - Zatravněná ...'!F35</f>
        <v>0</v>
      </c>
      <c r="BA104" s="90">
        <f>'SO 04.4.D.c - Zatravněná ...'!F36</f>
        <v>0</v>
      </c>
      <c r="BB104" s="90">
        <f>'SO 04.4.D.c - Zatravněná ...'!F37</f>
        <v>0</v>
      </c>
      <c r="BC104" s="90">
        <f>'SO 04.4.D.c - Zatravněná ...'!F38</f>
        <v>0</v>
      </c>
      <c r="BD104" s="92">
        <f>'SO 04.4.D.c - Zatravněná ...'!F39</f>
        <v>0</v>
      </c>
      <c r="BT104" s="24" t="s">
        <v>96</v>
      </c>
      <c r="BV104" s="24" t="s">
        <v>89</v>
      </c>
      <c r="BW104" s="24" t="s">
        <v>125</v>
      </c>
      <c r="BX104" s="24" t="s">
        <v>104</v>
      </c>
      <c r="CL104" s="24" t="s">
        <v>19</v>
      </c>
    </row>
    <row r="105" spans="1:91" s="1" customFormat="1" ht="30" customHeight="1">
      <c r="B105" s="32"/>
      <c r="AR105" s="32"/>
    </row>
    <row r="106" spans="1:91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32"/>
    </row>
  </sheetData>
  <sheetProtection algorithmName="SHA-512" hashValue="N2j/TzoBM6FBfaZukC7Wb8+en9/EzEaa+rc92yY8UTog/9vx+WSafISj8vFuR7mV7XOBNh5Vl5CWKFXWzNlj2g==" saltValue="/joNyWZlZuxjKgeQ0SucBDD9HaKk8KaxXrANd1/lbxzD4dL7HZIadCeSu+0DEGJbxdc1ISeeTcOarlDgpb6U9w==" spinCount="100000" sheet="1" objects="1" scenarios="1" formatColumns="0" formatRows="0"/>
  <mergeCells count="78">
    <mergeCell ref="AG104:AM104"/>
    <mergeCell ref="AG98:AM98"/>
    <mergeCell ref="AG96:AM96"/>
    <mergeCell ref="AM87:AN87"/>
    <mergeCell ref="AM89:AP89"/>
    <mergeCell ref="AM90:AP90"/>
    <mergeCell ref="AN104:AP104"/>
    <mergeCell ref="AN103:AP103"/>
    <mergeCell ref="AN92:AP92"/>
    <mergeCell ref="AN96:AP96"/>
    <mergeCell ref="AN102:AP102"/>
    <mergeCell ref="AN101:AP101"/>
    <mergeCell ref="AN98:AP98"/>
    <mergeCell ref="AN99:AP99"/>
    <mergeCell ref="AN100:AP100"/>
    <mergeCell ref="AN95:AP95"/>
    <mergeCell ref="AK35:AO35"/>
    <mergeCell ref="X35:AB35"/>
    <mergeCell ref="AR2:BE2"/>
    <mergeCell ref="AG103:AM103"/>
    <mergeCell ref="AG102:AM102"/>
    <mergeCell ref="AG101:AM101"/>
    <mergeCell ref="AG92:AM92"/>
    <mergeCell ref="AG97:AM97"/>
    <mergeCell ref="AG95:AM95"/>
    <mergeCell ref="AG100:AM100"/>
    <mergeCell ref="AG99:AM99"/>
    <mergeCell ref="AN97:AP97"/>
    <mergeCell ref="AS89:AT91"/>
    <mergeCell ref="AG94:AM94"/>
    <mergeCell ref="AN94:AP94"/>
    <mergeCell ref="L32:P32"/>
    <mergeCell ref="W32:AE32"/>
    <mergeCell ref="AK32:AO32"/>
    <mergeCell ref="L33:P33"/>
    <mergeCell ref="W33:AE33"/>
    <mergeCell ref="AK33:AO33"/>
    <mergeCell ref="W30:AE30"/>
    <mergeCell ref="L30:P30"/>
    <mergeCell ref="W31:AE31"/>
    <mergeCell ref="L31:P31"/>
    <mergeCell ref="AK31:AO31"/>
    <mergeCell ref="K104:AF104"/>
    <mergeCell ref="K96:AF96"/>
    <mergeCell ref="L85:AJ8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K100:AF100"/>
    <mergeCell ref="K102:AF102"/>
    <mergeCell ref="K103:AF103"/>
    <mergeCell ref="K99:AF99"/>
    <mergeCell ref="K98:AF98"/>
    <mergeCell ref="K101:AF101"/>
    <mergeCell ref="E100:I100"/>
    <mergeCell ref="E101:I101"/>
    <mergeCell ref="E102:I102"/>
    <mergeCell ref="E103:I103"/>
    <mergeCell ref="E104:I104"/>
    <mergeCell ref="C92:G92"/>
    <mergeCell ref="D97:H97"/>
    <mergeCell ref="D95:H95"/>
    <mergeCell ref="E99:I99"/>
    <mergeCell ref="E96:I96"/>
    <mergeCell ref="E98:I98"/>
    <mergeCell ref="I92:AF92"/>
    <mergeCell ref="J97:AF97"/>
    <mergeCell ref="J95:AF95"/>
  </mergeCells>
  <hyperlinks>
    <hyperlink ref="A96" location="'SO 01.2 - Přesazené strom...'!C2" display="/" xr:uid="{00000000-0004-0000-0000-000000000000}"/>
    <hyperlink ref="A98" location="'SO 04.1.c - Vysazené stro...'!C2" display="/" xr:uid="{00000000-0004-0000-0000-000001000000}"/>
    <hyperlink ref="A99" location="'SO 04.2.c - Živý plot  - ...'!C2" display="/" xr:uid="{00000000-0004-0000-0000-000002000000}"/>
    <hyperlink ref="A100" location="'SO 04.3.c - Vysazené keře...'!C2" display="/" xr:uid="{00000000-0004-0000-0000-000003000000}"/>
    <hyperlink ref="A101" location="'SO 04.4.A.c - Travnaté pl...'!C2" display="/" xr:uid="{00000000-0004-0000-0000-000004000000}"/>
    <hyperlink ref="A102" location="'SO 04.4.B.c - Travnaté pl...'!C2" display="/" xr:uid="{00000000-0004-0000-0000-000005000000}"/>
    <hyperlink ref="A103" location="'SO 04.4.C.c - Štěrkový tr...'!C2" display="/" xr:uid="{00000000-0004-0000-0000-000006000000}"/>
    <hyperlink ref="A104" location="'SO 04.4.D.c - Zatravněná 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6" t="s">
        <v>101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96</v>
      </c>
    </row>
    <row r="4" spans="2:46" ht="24.95" customHeight="1">
      <c r="B4" s="19"/>
      <c r="D4" s="20" t="s">
        <v>126</v>
      </c>
      <c r="L4" s="19"/>
      <c r="M4" s="9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6" t="str">
        <f>'Rekapitulace stavby'!K6</f>
        <v>NÁSLEDNÁ PÉČE O ZELEŇ 3 ROKY - VEŘEJNÉ PROSTRANSTVÍ POD ŘEČKOVICKÝM HŘBITOVEM</v>
      </c>
      <c r="F7" s="237"/>
      <c r="G7" s="237"/>
      <c r="H7" s="237"/>
      <c r="L7" s="19"/>
    </row>
    <row r="8" spans="2:46" ht="12" customHeight="1">
      <c r="B8" s="19"/>
      <c r="D8" s="26" t="s">
        <v>127</v>
      </c>
      <c r="L8" s="19"/>
    </row>
    <row r="9" spans="2:46" s="1" customFormat="1" ht="16.5" customHeight="1">
      <c r="B9" s="32"/>
      <c r="E9" s="236" t="s">
        <v>128</v>
      </c>
      <c r="F9" s="238"/>
      <c r="G9" s="238"/>
      <c r="H9" s="238"/>
      <c r="L9" s="32"/>
    </row>
    <row r="10" spans="2:46" s="1" customFormat="1" ht="12" customHeight="1">
      <c r="B10" s="32"/>
      <c r="D10" s="26" t="s">
        <v>129</v>
      </c>
      <c r="L10" s="32"/>
    </row>
    <row r="11" spans="2:46" s="1" customFormat="1" ht="16.5" customHeight="1">
      <c r="B11" s="32"/>
      <c r="E11" s="199" t="s">
        <v>130</v>
      </c>
      <c r="F11" s="238"/>
      <c r="G11" s="238"/>
      <c r="H11" s="238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6" t="s">
        <v>18</v>
      </c>
      <c r="F13" s="24" t="s">
        <v>19</v>
      </c>
      <c r="I13" s="26" t="s">
        <v>20</v>
      </c>
      <c r="J13" s="24" t="s">
        <v>21</v>
      </c>
      <c r="L13" s="32"/>
    </row>
    <row r="14" spans="2:46" s="1" customFormat="1" ht="12" customHeight="1">
      <c r="B14" s="32"/>
      <c r="D14" s="26" t="s">
        <v>22</v>
      </c>
      <c r="F14" s="24" t="s">
        <v>23</v>
      </c>
      <c r="I14" s="26" t="s">
        <v>24</v>
      </c>
      <c r="J14" s="52" t="str">
        <f>'Rekapitulace stavby'!AN8</f>
        <v>8. 6. 2023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6" t="s">
        <v>30</v>
      </c>
      <c r="I16" s="26" t="s">
        <v>31</v>
      </c>
      <c r="J16" s="24" t="s">
        <v>32</v>
      </c>
      <c r="L16" s="32"/>
    </row>
    <row r="17" spans="2:12" s="1" customFormat="1" ht="18" customHeight="1">
      <c r="B17" s="32"/>
      <c r="E17" s="24" t="s">
        <v>33</v>
      </c>
      <c r="I17" s="26" t="s">
        <v>34</v>
      </c>
      <c r="J17" s="24" t="s">
        <v>35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6" t="s">
        <v>36</v>
      </c>
      <c r="I19" s="26" t="s">
        <v>31</v>
      </c>
      <c r="J19" s="27" t="str">
        <f>'Rekapitulace stavby'!AN13</f>
        <v>Vyplň údaj</v>
      </c>
      <c r="L19" s="32"/>
    </row>
    <row r="20" spans="2:12" s="1" customFormat="1" ht="18" customHeight="1">
      <c r="B20" s="32"/>
      <c r="E20" s="239" t="str">
        <f>'Rekapitulace stavby'!E14</f>
        <v>Vyplň údaj</v>
      </c>
      <c r="F20" s="204"/>
      <c r="G20" s="204"/>
      <c r="H20" s="204"/>
      <c r="I20" s="26" t="s">
        <v>34</v>
      </c>
      <c r="J20" s="27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6" t="s">
        <v>38</v>
      </c>
      <c r="I22" s="26" t="s">
        <v>31</v>
      </c>
      <c r="J22" s="24" t="s">
        <v>39</v>
      </c>
      <c r="L22" s="32"/>
    </row>
    <row r="23" spans="2:12" s="1" customFormat="1" ht="18" customHeight="1">
      <c r="B23" s="32"/>
      <c r="E23" s="24" t="s">
        <v>40</v>
      </c>
      <c r="I23" s="26" t="s">
        <v>34</v>
      </c>
      <c r="J23" s="24" t="s">
        <v>41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6" t="s">
        <v>43</v>
      </c>
      <c r="I25" s="26" t="s">
        <v>31</v>
      </c>
      <c r="J25" s="24" t="str">
        <f>IF('Rekapitulace stavby'!AN19="","",'Rekapitulace stavby'!AN19)</f>
        <v/>
      </c>
      <c r="L25" s="32"/>
    </row>
    <row r="26" spans="2:12" s="1" customFormat="1" ht="18" customHeight="1">
      <c r="B26" s="32"/>
      <c r="E26" s="24" t="str">
        <f>IF('Rekapitulace stavby'!E20="","",'Rekapitulace stavby'!E20)</f>
        <v xml:space="preserve"> </v>
      </c>
      <c r="I26" s="26" t="s">
        <v>34</v>
      </c>
      <c r="J26" s="24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6" t="s">
        <v>45</v>
      </c>
      <c r="L28" s="32"/>
    </row>
    <row r="29" spans="2:12" s="7" customFormat="1" ht="16.5" customHeight="1">
      <c r="B29" s="94"/>
      <c r="E29" s="209" t="s">
        <v>1</v>
      </c>
      <c r="F29" s="209"/>
      <c r="G29" s="209"/>
      <c r="H29" s="209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47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49</v>
      </c>
      <c r="I34" s="35" t="s">
        <v>48</v>
      </c>
      <c r="J34" s="35" t="s">
        <v>50</v>
      </c>
      <c r="L34" s="32"/>
    </row>
    <row r="35" spans="2:12" s="1" customFormat="1" ht="14.45" customHeight="1">
      <c r="B35" s="32"/>
      <c r="D35" s="55" t="s">
        <v>51</v>
      </c>
      <c r="E35" s="26" t="s">
        <v>52</v>
      </c>
      <c r="F35" s="86">
        <f>ROUND((SUM(BE122:BE167)),  2)</f>
        <v>0</v>
      </c>
      <c r="I35" s="96">
        <v>0.21</v>
      </c>
      <c r="J35" s="86">
        <f>ROUND(((SUM(BE122:BE167))*I35),  2)</f>
        <v>0</v>
      </c>
      <c r="L35" s="32"/>
    </row>
    <row r="36" spans="2:12" s="1" customFormat="1" ht="14.45" customHeight="1">
      <c r="B36" s="32"/>
      <c r="E36" s="26" t="s">
        <v>53</v>
      </c>
      <c r="F36" s="86">
        <f>ROUND((SUM(BF122:BF167)),  2)</f>
        <v>0</v>
      </c>
      <c r="I36" s="96">
        <v>0.15</v>
      </c>
      <c r="J36" s="86">
        <f>ROUND(((SUM(BF122:BF167))*I36),  2)</f>
        <v>0</v>
      </c>
      <c r="L36" s="32"/>
    </row>
    <row r="37" spans="2:12" s="1" customFormat="1" ht="14.45" hidden="1" customHeight="1">
      <c r="B37" s="32"/>
      <c r="E37" s="26" t="s">
        <v>54</v>
      </c>
      <c r="F37" s="86">
        <f>ROUND((SUM(BG122:BG167)),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6" t="s">
        <v>55</v>
      </c>
      <c r="F38" s="86">
        <f>ROUND((SUM(BH122:BH167)),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6" t="s">
        <v>56</v>
      </c>
      <c r="F39" s="86">
        <f>ROUND((SUM(BI122:BI167)),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57</v>
      </c>
      <c r="E41" s="57"/>
      <c r="F41" s="57"/>
      <c r="G41" s="99" t="s">
        <v>58</v>
      </c>
      <c r="H41" s="100" t="s">
        <v>59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2"/>
      <c r="D50" s="41" t="s">
        <v>60</v>
      </c>
      <c r="E50" s="42"/>
      <c r="F50" s="42"/>
      <c r="G50" s="41" t="s">
        <v>61</v>
      </c>
      <c r="H50" s="42"/>
      <c r="I50" s="42"/>
      <c r="J50" s="42"/>
      <c r="K50" s="42"/>
      <c r="L50" s="32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2"/>
      <c r="D61" s="43" t="s">
        <v>62</v>
      </c>
      <c r="E61" s="34"/>
      <c r="F61" s="103" t="s">
        <v>63</v>
      </c>
      <c r="G61" s="43" t="s">
        <v>62</v>
      </c>
      <c r="H61" s="34"/>
      <c r="I61" s="34"/>
      <c r="J61" s="104" t="s">
        <v>63</v>
      </c>
      <c r="K61" s="34"/>
      <c r="L61" s="32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2"/>
      <c r="D65" s="41" t="s">
        <v>64</v>
      </c>
      <c r="E65" s="42"/>
      <c r="F65" s="42"/>
      <c r="G65" s="41" t="s">
        <v>65</v>
      </c>
      <c r="H65" s="42"/>
      <c r="I65" s="42"/>
      <c r="J65" s="42"/>
      <c r="K65" s="42"/>
      <c r="L65" s="32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2"/>
      <c r="D76" s="43" t="s">
        <v>62</v>
      </c>
      <c r="E76" s="34"/>
      <c r="F76" s="103" t="s">
        <v>63</v>
      </c>
      <c r="G76" s="43" t="s">
        <v>62</v>
      </c>
      <c r="H76" s="34"/>
      <c r="I76" s="34"/>
      <c r="J76" s="104" t="s">
        <v>63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0" t="s">
        <v>131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6" t="s">
        <v>16</v>
      </c>
      <c r="L84" s="32"/>
    </row>
    <row r="85" spans="2:12" s="1" customFormat="1" ht="16.5" customHeight="1">
      <c r="B85" s="32"/>
      <c r="E85" s="236" t="str">
        <f>E7</f>
        <v>NÁSLEDNÁ PÉČE O ZELEŇ 3 ROKY - VEŘEJNÉ PROSTRANSTVÍ POD ŘEČKOVICKÝM HŘBITOVEM</v>
      </c>
      <c r="F85" s="237"/>
      <c r="G85" s="237"/>
      <c r="H85" s="237"/>
      <c r="L85" s="32"/>
    </row>
    <row r="86" spans="2:12" ht="12" customHeight="1">
      <c r="B86" s="19"/>
      <c r="C86" s="26" t="s">
        <v>127</v>
      </c>
      <c r="L86" s="19"/>
    </row>
    <row r="87" spans="2:12" s="1" customFormat="1" ht="16.5" customHeight="1">
      <c r="B87" s="32"/>
      <c r="E87" s="236" t="s">
        <v>128</v>
      </c>
      <c r="F87" s="238"/>
      <c r="G87" s="238"/>
      <c r="H87" s="238"/>
      <c r="L87" s="32"/>
    </row>
    <row r="88" spans="2:12" s="1" customFormat="1" ht="12" customHeight="1">
      <c r="B88" s="32"/>
      <c r="C88" s="26" t="s">
        <v>129</v>
      </c>
      <c r="L88" s="32"/>
    </row>
    <row r="89" spans="2:12" s="1" customFormat="1" ht="16.5" customHeight="1">
      <c r="B89" s="32"/>
      <c r="E89" s="199" t="str">
        <f>E11</f>
        <v>SO 01.2 - Přesazené stromy - následná péče 3 roky</v>
      </c>
      <c r="F89" s="238"/>
      <c r="G89" s="238"/>
      <c r="H89" s="238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6" t="s">
        <v>22</v>
      </c>
      <c r="F91" s="24" t="str">
        <f>F14</f>
        <v>Brno - Řečkovice</v>
      </c>
      <c r="I91" s="26" t="s">
        <v>24</v>
      </c>
      <c r="J91" s="52" t="str">
        <f>IF(J14="","",J14)</f>
        <v>8. 6. 2023</v>
      </c>
      <c r="L91" s="32"/>
    </row>
    <row r="92" spans="2:12" s="1" customFormat="1" ht="6.95" customHeight="1">
      <c r="B92" s="32"/>
      <c r="L92" s="32"/>
    </row>
    <row r="93" spans="2:12" s="1" customFormat="1" ht="40.15" customHeight="1">
      <c r="B93" s="32"/>
      <c r="C93" s="26" t="s">
        <v>30</v>
      </c>
      <c r="F93" s="24" t="str">
        <f>E17</f>
        <v>Statutární město Brno, měst.č.Řečkovice-Mokrá hora</v>
      </c>
      <c r="I93" s="26" t="s">
        <v>38</v>
      </c>
      <c r="J93" s="30" t="str">
        <f>E23</f>
        <v>Ateliér zahradní a krajin.architektury Z.Sendler</v>
      </c>
      <c r="L93" s="32"/>
    </row>
    <row r="94" spans="2:12" s="1" customFormat="1" ht="15.2" customHeight="1">
      <c r="B94" s="32"/>
      <c r="C94" s="26" t="s">
        <v>36</v>
      </c>
      <c r="F94" s="24" t="str">
        <f>IF(E20="","",E20)</f>
        <v>Vyplň údaj</v>
      </c>
      <c r="I94" s="26" t="s">
        <v>43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132</v>
      </c>
      <c r="D96" s="97"/>
      <c r="E96" s="97"/>
      <c r="F96" s="97"/>
      <c r="G96" s="97"/>
      <c r="H96" s="97"/>
      <c r="I96" s="97"/>
      <c r="J96" s="106" t="s">
        <v>133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134</v>
      </c>
      <c r="J98" s="66">
        <f>J122</f>
        <v>0</v>
      </c>
      <c r="L98" s="32"/>
      <c r="AU98" s="16" t="s">
        <v>135</v>
      </c>
    </row>
    <row r="99" spans="2:47" s="8" customFormat="1" ht="24.95" customHeight="1">
      <c r="B99" s="108"/>
      <c r="D99" s="109" t="s">
        <v>136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137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0" t="s">
        <v>138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6" t="s">
        <v>16</v>
      </c>
      <c r="L109" s="32"/>
    </row>
    <row r="110" spans="2:47" s="1" customFormat="1" ht="16.5" customHeight="1">
      <c r="B110" s="32"/>
      <c r="E110" s="236" t="str">
        <f>E7</f>
        <v>NÁSLEDNÁ PÉČE O ZELEŇ 3 ROKY - VEŘEJNÉ PROSTRANSTVÍ POD ŘEČKOVICKÝM HŘBITOVEM</v>
      </c>
      <c r="F110" s="237"/>
      <c r="G110" s="237"/>
      <c r="H110" s="237"/>
      <c r="L110" s="32"/>
    </row>
    <row r="111" spans="2:47" ht="12" customHeight="1">
      <c r="B111" s="19"/>
      <c r="C111" s="26" t="s">
        <v>127</v>
      </c>
      <c r="L111" s="19"/>
    </row>
    <row r="112" spans="2:47" s="1" customFormat="1" ht="16.5" customHeight="1">
      <c r="B112" s="32"/>
      <c r="E112" s="236" t="s">
        <v>128</v>
      </c>
      <c r="F112" s="238"/>
      <c r="G112" s="238"/>
      <c r="H112" s="238"/>
      <c r="L112" s="32"/>
    </row>
    <row r="113" spans="2:65" s="1" customFormat="1" ht="12" customHeight="1">
      <c r="B113" s="32"/>
      <c r="C113" s="26" t="s">
        <v>129</v>
      </c>
      <c r="L113" s="32"/>
    </row>
    <row r="114" spans="2:65" s="1" customFormat="1" ht="16.5" customHeight="1">
      <c r="B114" s="32"/>
      <c r="E114" s="199" t="str">
        <f>E11</f>
        <v>SO 01.2 - Přesazené stromy - následná péče 3 roky</v>
      </c>
      <c r="F114" s="238"/>
      <c r="G114" s="238"/>
      <c r="H114" s="238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6" t="s">
        <v>22</v>
      </c>
      <c r="F116" s="24" t="str">
        <f>F14</f>
        <v>Brno - Řečkovice</v>
      </c>
      <c r="I116" s="26" t="s">
        <v>24</v>
      </c>
      <c r="J116" s="52" t="str">
        <f>IF(J14="","",J14)</f>
        <v>8. 6. 2023</v>
      </c>
      <c r="L116" s="32"/>
    </row>
    <row r="117" spans="2:65" s="1" customFormat="1" ht="6.95" customHeight="1">
      <c r="B117" s="32"/>
      <c r="L117" s="32"/>
    </row>
    <row r="118" spans="2:65" s="1" customFormat="1" ht="40.15" customHeight="1">
      <c r="B118" s="32"/>
      <c r="C118" s="26" t="s">
        <v>30</v>
      </c>
      <c r="F118" s="24" t="str">
        <f>E17</f>
        <v>Statutární město Brno, měst.č.Řečkovice-Mokrá hora</v>
      </c>
      <c r="I118" s="26" t="s">
        <v>38</v>
      </c>
      <c r="J118" s="30" t="str">
        <f>E23</f>
        <v>Ateliér zahradní a krajin.architektury Z.Sendler</v>
      </c>
      <c r="L118" s="32"/>
    </row>
    <row r="119" spans="2:65" s="1" customFormat="1" ht="15.2" customHeight="1">
      <c r="B119" s="32"/>
      <c r="C119" s="26" t="s">
        <v>36</v>
      </c>
      <c r="F119" s="24" t="str">
        <f>IF(E20="","",E20)</f>
        <v>Vyplň údaj</v>
      </c>
      <c r="I119" s="26" t="s">
        <v>43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139</v>
      </c>
      <c r="D121" s="118" t="s">
        <v>72</v>
      </c>
      <c r="E121" s="118" t="s">
        <v>68</v>
      </c>
      <c r="F121" s="118" t="s">
        <v>69</v>
      </c>
      <c r="G121" s="118" t="s">
        <v>140</v>
      </c>
      <c r="H121" s="118" t="s">
        <v>141</v>
      </c>
      <c r="I121" s="118" t="s">
        <v>142</v>
      </c>
      <c r="J121" s="118" t="s">
        <v>133</v>
      </c>
      <c r="K121" s="119" t="s">
        <v>143</v>
      </c>
      <c r="L121" s="116"/>
      <c r="M121" s="59" t="s">
        <v>1</v>
      </c>
      <c r="N121" s="60" t="s">
        <v>51</v>
      </c>
      <c r="O121" s="60" t="s">
        <v>144</v>
      </c>
      <c r="P121" s="60" t="s">
        <v>145</v>
      </c>
      <c r="Q121" s="60" t="s">
        <v>146</v>
      </c>
      <c r="R121" s="60" t="s">
        <v>147</v>
      </c>
      <c r="S121" s="60" t="s">
        <v>148</v>
      </c>
      <c r="T121" s="61" t="s">
        <v>149</v>
      </c>
    </row>
    <row r="122" spans="2:65" s="1" customFormat="1" ht="22.9" customHeight="1">
      <c r="B122" s="32"/>
      <c r="C122" s="64" t="s">
        <v>150</v>
      </c>
      <c r="J122" s="120">
        <f>BK122</f>
        <v>0</v>
      </c>
      <c r="L122" s="32"/>
      <c r="M122" s="62"/>
      <c r="N122" s="53"/>
      <c r="O122" s="53"/>
      <c r="P122" s="121">
        <f>P123</f>
        <v>0</v>
      </c>
      <c r="Q122" s="53"/>
      <c r="R122" s="121">
        <f>R123</f>
        <v>5.0863999999999999E-2</v>
      </c>
      <c r="S122" s="53"/>
      <c r="T122" s="122">
        <f>T123</f>
        <v>0</v>
      </c>
      <c r="AT122" s="16" t="s">
        <v>86</v>
      </c>
      <c r="AU122" s="16" t="s">
        <v>135</v>
      </c>
      <c r="BK122" s="123">
        <f>BK123</f>
        <v>0</v>
      </c>
    </row>
    <row r="123" spans="2:65" s="11" customFormat="1" ht="25.9" customHeight="1">
      <c r="B123" s="124"/>
      <c r="D123" s="125" t="s">
        <v>86</v>
      </c>
      <c r="E123" s="126" t="s">
        <v>151</v>
      </c>
      <c r="F123" s="126" t="s">
        <v>152</v>
      </c>
      <c r="I123" s="127"/>
      <c r="J123" s="128">
        <f>BK123</f>
        <v>0</v>
      </c>
      <c r="L123" s="124"/>
      <c r="M123" s="129"/>
      <c r="P123" s="130">
        <f>P124</f>
        <v>0</v>
      </c>
      <c r="R123" s="130">
        <f>R124</f>
        <v>5.0863999999999999E-2</v>
      </c>
      <c r="T123" s="131">
        <f>T124</f>
        <v>0</v>
      </c>
      <c r="AR123" s="125" t="s">
        <v>94</v>
      </c>
      <c r="AT123" s="132" t="s">
        <v>86</v>
      </c>
      <c r="AU123" s="132" t="s">
        <v>87</v>
      </c>
      <c r="AY123" s="125" t="s">
        <v>153</v>
      </c>
      <c r="BK123" s="133">
        <f>BK124</f>
        <v>0</v>
      </c>
    </row>
    <row r="124" spans="2:65" s="11" customFormat="1" ht="22.9" customHeight="1">
      <c r="B124" s="124"/>
      <c r="D124" s="125" t="s">
        <v>86</v>
      </c>
      <c r="E124" s="134" t="s">
        <v>94</v>
      </c>
      <c r="F124" s="134" t="s">
        <v>154</v>
      </c>
      <c r="I124" s="127"/>
      <c r="J124" s="135">
        <f>BK124</f>
        <v>0</v>
      </c>
      <c r="L124" s="124"/>
      <c r="M124" s="129"/>
      <c r="P124" s="130">
        <f>SUM(P125:P167)</f>
        <v>0</v>
      </c>
      <c r="R124" s="130">
        <f>SUM(R125:R167)</f>
        <v>5.0863999999999999E-2</v>
      </c>
      <c r="T124" s="131">
        <f>SUM(T125:T167)</f>
        <v>0</v>
      </c>
      <c r="AR124" s="125" t="s">
        <v>94</v>
      </c>
      <c r="AT124" s="132" t="s">
        <v>86</v>
      </c>
      <c r="AU124" s="132" t="s">
        <v>94</v>
      </c>
      <c r="AY124" s="125" t="s">
        <v>153</v>
      </c>
      <c r="BK124" s="133">
        <f>SUM(BK125:BK167)</f>
        <v>0</v>
      </c>
    </row>
    <row r="125" spans="2:65" s="1" customFormat="1" ht="24.2" customHeight="1">
      <c r="B125" s="32"/>
      <c r="C125" s="136" t="s">
        <v>94</v>
      </c>
      <c r="D125" s="136" t="s">
        <v>155</v>
      </c>
      <c r="E125" s="137" t="s">
        <v>156</v>
      </c>
      <c r="F125" s="138" t="s">
        <v>157</v>
      </c>
      <c r="G125" s="139" t="s">
        <v>158</v>
      </c>
      <c r="H125" s="140">
        <v>2.145</v>
      </c>
      <c r="I125" s="141"/>
      <c r="J125" s="142">
        <f>ROUND(I125*H125,2)</f>
        <v>0</v>
      </c>
      <c r="K125" s="138" t="s">
        <v>159</v>
      </c>
      <c r="L125" s="32"/>
      <c r="M125" s="143" t="s">
        <v>1</v>
      </c>
      <c r="N125" s="144" t="s">
        <v>52</v>
      </c>
      <c r="P125" s="145">
        <f>O125*H125</f>
        <v>0</v>
      </c>
      <c r="Q125" s="145">
        <v>0</v>
      </c>
      <c r="R125" s="145">
        <f>Q125*H125</f>
        <v>0</v>
      </c>
      <c r="S125" s="145">
        <v>0</v>
      </c>
      <c r="T125" s="146">
        <f>S125*H125</f>
        <v>0</v>
      </c>
      <c r="AR125" s="147" t="s">
        <v>160</v>
      </c>
      <c r="AT125" s="147" t="s">
        <v>155</v>
      </c>
      <c r="AU125" s="147" t="s">
        <v>96</v>
      </c>
      <c r="AY125" s="16" t="s">
        <v>153</v>
      </c>
      <c r="BE125" s="148">
        <f>IF(N125="základní",J125,0)</f>
        <v>0</v>
      </c>
      <c r="BF125" s="148">
        <f>IF(N125="snížená",J125,0)</f>
        <v>0</v>
      </c>
      <c r="BG125" s="148">
        <f>IF(N125="zákl. přenesená",J125,0)</f>
        <v>0</v>
      </c>
      <c r="BH125" s="148">
        <f>IF(N125="sníž. přenesená",J125,0)</f>
        <v>0</v>
      </c>
      <c r="BI125" s="148">
        <f>IF(N125="nulová",J125,0)</f>
        <v>0</v>
      </c>
      <c r="BJ125" s="16" t="s">
        <v>94</v>
      </c>
      <c r="BK125" s="148">
        <f>ROUND(I125*H125,2)</f>
        <v>0</v>
      </c>
      <c r="BL125" s="16" t="s">
        <v>160</v>
      </c>
      <c r="BM125" s="147" t="s">
        <v>161</v>
      </c>
    </row>
    <row r="126" spans="2:65" s="12" customFormat="1" ht="11.25">
      <c r="B126" s="149"/>
      <c r="D126" s="150" t="s">
        <v>162</v>
      </c>
      <c r="E126" s="151" t="s">
        <v>1</v>
      </c>
      <c r="F126" s="152" t="s">
        <v>163</v>
      </c>
      <c r="H126" s="151" t="s">
        <v>1</v>
      </c>
      <c r="I126" s="153"/>
      <c r="L126" s="149"/>
      <c r="M126" s="154"/>
      <c r="T126" s="155"/>
      <c r="AT126" s="151" t="s">
        <v>162</v>
      </c>
      <c r="AU126" s="151" t="s">
        <v>96</v>
      </c>
      <c r="AV126" s="12" t="s">
        <v>94</v>
      </c>
      <c r="AW126" s="12" t="s">
        <v>42</v>
      </c>
      <c r="AX126" s="12" t="s">
        <v>87</v>
      </c>
      <c r="AY126" s="151" t="s">
        <v>153</v>
      </c>
    </row>
    <row r="127" spans="2:65" s="12" customFormat="1" ht="11.25">
      <c r="B127" s="149"/>
      <c r="D127" s="150" t="s">
        <v>162</v>
      </c>
      <c r="E127" s="151" t="s">
        <v>1</v>
      </c>
      <c r="F127" s="152" t="s">
        <v>164</v>
      </c>
      <c r="H127" s="151" t="s">
        <v>1</v>
      </c>
      <c r="I127" s="153"/>
      <c r="L127" s="149"/>
      <c r="M127" s="154"/>
      <c r="T127" s="155"/>
      <c r="AT127" s="151" t="s">
        <v>162</v>
      </c>
      <c r="AU127" s="151" t="s">
        <v>96</v>
      </c>
      <c r="AV127" s="12" t="s">
        <v>94</v>
      </c>
      <c r="AW127" s="12" t="s">
        <v>42</v>
      </c>
      <c r="AX127" s="12" t="s">
        <v>87</v>
      </c>
      <c r="AY127" s="151" t="s">
        <v>153</v>
      </c>
    </row>
    <row r="128" spans="2:65" s="12" customFormat="1" ht="11.25">
      <c r="B128" s="149"/>
      <c r="D128" s="150" t="s">
        <v>162</v>
      </c>
      <c r="E128" s="151" t="s">
        <v>1</v>
      </c>
      <c r="F128" s="152" t="s">
        <v>165</v>
      </c>
      <c r="H128" s="151" t="s">
        <v>1</v>
      </c>
      <c r="I128" s="153"/>
      <c r="L128" s="149"/>
      <c r="M128" s="154"/>
      <c r="T128" s="155"/>
      <c r="AT128" s="151" t="s">
        <v>162</v>
      </c>
      <c r="AU128" s="151" t="s">
        <v>96</v>
      </c>
      <c r="AV128" s="12" t="s">
        <v>94</v>
      </c>
      <c r="AW128" s="12" t="s">
        <v>42</v>
      </c>
      <c r="AX128" s="12" t="s">
        <v>87</v>
      </c>
      <c r="AY128" s="151" t="s">
        <v>153</v>
      </c>
    </row>
    <row r="129" spans="2:65" s="12" customFormat="1" ht="11.25">
      <c r="B129" s="149"/>
      <c r="D129" s="150" t="s">
        <v>162</v>
      </c>
      <c r="E129" s="151" t="s">
        <v>1</v>
      </c>
      <c r="F129" s="152" t="s">
        <v>166</v>
      </c>
      <c r="H129" s="151" t="s">
        <v>1</v>
      </c>
      <c r="I129" s="153"/>
      <c r="L129" s="149"/>
      <c r="M129" s="154"/>
      <c r="T129" s="155"/>
      <c r="AT129" s="151" t="s">
        <v>162</v>
      </c>
      <c r="AU129" s="151" t="s">
        <v>96</v>
      </c>
      <c r="AV129" s="12" t="s">
        <v>94</v>
      </c>
      <c r="AW129" s="12" t="s">
        <v>42</v>
      </c>
      <c r="AX129" s="12" t="s">
        <v>87</v>
      </c>
      <c r="AY129" s="151" t="s">
        <v>153</v>
      </c>
    </row>
    <row r="130" spans="2:65" s="12" customFormat="1" ht="11.25">
      <c r="B130" s="149"/>
      <c r="D130" s="150" t="s">
        <v>162</v>
      </c>
      <c r="E130" s="151" t="s">
        <v>1</v>
      </c>
      <c r="F130" s="152" t="s">
        <v>167</v>
      </c>
      <c r="H130" s="151" t="s">
        <v>1</v>
      </c>
      <c r="I130" s="153"/>
      <c r="L130" s="149"/>
      <c r="M130" s="154"/>
      <c r="T130" s="155"/>
      <c r="AT130" s="151" t="s">
        <v>162</v>
      </c>
      <c r="AU130" s="151" t="s">
        <v>96</v>
      </c>
      <c r="AV130" s="12" t="s">
        <v>94</v>
      </c>
      <c r="AW130" s="12" t="s">
        <v>42</v>
      </c>
      <c r="AX130" s="12" t="s">
        <v>87</v>
      </c>
      <c r="AY130" s="151" t="s">
        <v>153</v>
      </c>
    </row>
    <row r="131" spans="2:65" s="13" customFormat="1" ht="11.25">
      <c r="B131" s="156"/>
      <c r="D131" s="150" t="s">
        <v>162</v>
      </c>
      <c r="E131" s="157" t="s">
        <v>1</v>
      </c>
      <c r="F131" s="158" t="s">
        <v>168</v>
      </c>
      <c r="H131" s="159">
        <v>2.145</v>
      </c>
      <c r="I131" s="160"/>
      <c r="L131" s="156"/>
      <c r="M131" s="161"/>
      <c r="T131" s="162"/>
      <c r="AT131" s="157" t="s">
        <v>162</v>
      </c>
      <c r="AU131" s="157" t="s">
        <v>96</v>
      </c>
      <c r="AV131" s="13" t="s">
        <v>96</v>
      </c>
      <c r="AW131" s="13" t="s">
        <v>42</v>
      </c>
      <c r="AX131" s="13" t="s">
        <v>94</v>
      </c>
      <c r="AY131" s="157" t="s">
        <v>153</v>
      </c>
    </row>
    <row r="132" spans="2:65" s="1" customFormat="1" ht="16.5" customHeight="1">
      <c r="B132" s="32"/>
      <c r="C132" s="136" t="s">
        <v>96</v>
      </c>
      <c r="D132" s="136" t="s">
        <v>155</v>
      </c>
      <c r="E132" s="137" t="s">
        <v>169</v>
      </c>
      <c r="F132" s="138" t="s">
        <v>170</v>
      </c>
      <c r="G132" s="139" t="s">
        <v>171</v>
      </c>
      <c r="H132" s="140">
        <v>39</v>
      </c>
      <c r="I132" s="141"/>
      <c r="J132" s="142">
        <f>ROUND(I132*H132,2)</f>
        <v>0</v>
      </c>
      <c r="K132" s="138" t="s">
        <v>172</v>
      </c>
      <c r="L132" s="32"/>
      <c r="M132" s="143" t="s">
        <v>1</v>
      </c>
      <c r="N132" s="144" t="s">
        <v>52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160</v>
      </c>
      <c r="AT132" s="147" t="s">
        <v>155</v>
      </c>
      <c r="AU132" s="147" t="s">
        <v>96</v>
      </c>
      <c r="AY132" s="16" t="s">
        <v>153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6" t="s">
        <v>94</v>
      </c>
      <c r="BK132" s="148">
        <f>ROUND(I132*H132,2)</f>
        <v>0</v>
      </c>
      <c r="BL132" s="16" t="s">
        <v>160</v>
      </c>
      <c r="BM132" s="147" t="s">
        <v>173</v>
      </c>
    </row>
    <row r="133" spans="2:65" s="13" customFormat="1" ht="11.25">
      <c r="B133" s="156"/>
      <c r="D133" s="150" t="s">
        <v>162</v>
      </c>
      <c r="E133" s="157" t="s">
        <v>1</v>
      </c>
      <c r="F133" s="158" t="s">
        <v>174</v>
      </c>
      <c r="H133" s="159">
        <v>39</v>
      </c>
      <c r="I133" s="160"/>
      <c r="L133" s="156"/>
      <c r="M133" s="161"/>
      <c r="T133" s="162"/>
      <c r="AT133" s="157" t="s">
        <v>162</v>
      </c>
      <c r="AU133" s="157" t="s">
        <v>96</v>
      </c>
      <c r="AV133" s="13" t="s">
        <v>96</v>
      </c>
      <c r="AW133" s="13" t="s">
        <v>42</v>
      </c>
      <c r="AX133" s="13" t="s">
        <v>94</v>
      </c>
      <c r="AY133" s="157" t="s">
        <v>153</v>
      </c>
    </row>
    <row r="134" spans="2:65" s="1" customFormat="1" ht="16.5" customHeight="1">
      <c r="B134" s="32"/>
      <c r="C134" s="136" t="s">
        <v>175</v>
      </c>
      <c r="D134" s="136" t="s">
        <v>155</v>
      </c>
      <c r="E134" s="137" t="s">
        <v>176</v>
      </c>
      <c r="F134" s="138" t="s">
        <v>177</v>
      </c>
      <c r="G134" s="139" t="s">
        <v>171</v>
      </c>
      <c r="H134" s="140">
        <v>39</v>
      </c>
      <c r="I134" s="141"/>
      <c r="J134" s="142">
        <f>ROUND(I134*H134,2)</f>
        <v>0</v>
      </c>
      <c r="K134" s="138" t="s">
        <v>172</v>
      </c>
      <c r="L134" s="32"/>
      <c r="M134" s="143" t="s">
        <v>1</v>
      </c>
      <c r="N134" s="144" t="s">
        <v>52</v>
      </c>
      <c r="P134" s="145">
        <f>O134*H134</f>
        <v>0</v>
      </c>
      <c r="Q134" s="145">
        <v>0</v>
      </c>
      <c r="R134" s="145">
        <f>Q134*H134</f>
        <v>0</v>
      </c>
      <c r="S134" s="145">
        <v>0</v>
      </c>
      <c r="T134" s="146">
        <f>S134*H134</f>
        <v>0</v>
      </c>
      <c r="AR134" s="147" t="s">
        <v>160</v>
      </c>
      <c r="AT134" s="147" t="s">
        <v>155</v>
      </c>
      <c r="AU134" s="147" t="s">
        <v>96</v>
      </c>
      <c r="AY134" s="16" t="s">
        <v>153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6" t="s">
        <v>94</v>
      </c>
      <c r="BK134" s="148">
        <f>ROUND(I134*H134,2)</f>
        <v>0</v>
      </c>
      <c r="BL134" s="16" t="s">
        <v>160</v>
      </c>
      <c r="BM134" s="147" t="s">
        <v>178</v>
      </c>
    </row>
    <row r="135" spans="2:65" s="13" customFormat="1" ht="11.25">
      <c r="B135" s="156"/>
      <c r="D135" s="150" t="s">
        <v>162</v>
      </c>
      <c r="E135" s="157" t="s">
        <v>1</v>
      </c>
      <c r="F135" s="158" t="s">
        <v>179</v>
      </c>
      <c r="H135" s="159">
        <v>39</v>
      </c>
      <c r="I135" s="160"/>
      <c r="L135" s="156"/>
      <c r="M135" s="161"/>
      <c r="T135" s="162"/>
      <c r="AT135" s="157" t="s">
        <v>162</v>
      </c>
      <c r="AU135" s="157" t="s">
        <v>96</v>
      </c>
      <c r="AV135" s="13" t="s">
        <v>96</v>
      </c>
      <c r="AW135" s="13" t="s">
        <v>42</v>
      </c>
      <c r="AX135" s="13" t="s">
        <v>94</v>
      </c>
      <c r="AY135" s="157" t="s">
        <v>153</v>
      </c>
    </row>
    <row r="136" spans="2:65" s="1" customFormat="1" ht="16.5" customHeight="1">
      <c r="B136" s="32"/>
      <c r="C136" s="136" t="s">
        <v>160</v>
      </c>
      <c r="D136" s="136" t="s">
        <v>155</v>
      </c>
      <c r="E136" s="137" t="s">
        <v>180</v>
      </c>
      <c r="F136" s="138" t="s">
        <v>181</v>
      </c>
      <c r="G136" s="139" t="s">
        <v>171</v>
      </c>
      <c r="H136" s="140">
        <v>2.6</v>
      </c>
      <c r="I136" s="141"/>
      <c r="J136" s="142">
        <f>ROUND(I136*H136,2)</f>
        <v>0</v>
      </c>
      <c r="K136" s="138" t="s">
        <v>182</v>
      </c>
      <c r="L136" s="32"/>
      <c r="M136" s="143" t="s">
        <v>1</v>
      </c>
      <c r="N136" s="144" t="s">
        <v>52</v>
      </c>
      <c r="P136" s="145">
        <f>O136*H136</f>
        <v>0</v>
      </c>
      <c r="Q136" s="145">
        <v>2.0000000000000002E-5</v>
      </c>
      <c r="R136" s="145">
        <f>Q136*H136</f>
        <v>5.2000000000000004E-5</v>
      </c>
      <c r="S136" s="145">
        <v>0</v>
      </c>
      <c r="T136" s="146">
        <f>S136*H136</f>
        <v>0</v>
      </c>
      <c r="AR136" s="147" t="s">
        <v>160</v>
      </c>
      <c r="AT136" s="147" t="s">
        <v>155</v>
      </c>
      <c r="AU136" s="147" t="s">
        <v>96</v>
      </c>
      <c r="AY136" s="16" t="s">
        <v>153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6" t="s">
        <v>94</v>
      </c>
      <c r="BK136" s="148">
        <f>ROUND(I136*H136,2)</f>
        <v>0</v>
      </c>
      <c r="BL136" s="16" t="s">
        <v>160</v>
      </c>
      <c r="BM136" s="147" t="s">
        <v>183</v>
      </c>
    </row>
    <row r="137" spans="2:65" s="13" customFormat="1" ht="11.25">
      <c r="B137" s="156"/>
      <c r="D137" s="150" t="s">
        <v>162</v>
      </c>
      <c r="E137" s="157" t="s">
        <v>1</v>
      </c>
      <c r="F137" s="158" t="s">
        <v>184</v>
      </c>
      <c r="H137" s="159">
        <v>2.6</v>
      </c>
      <c r="I137" s="160"/>
      <c r="L137" s="156"/>
      <c r="M137" s="161"/>
      <c r="T137" s="162"/>
      <c r="AT137" s="157" t="s">
        <v>162</v>
      </c>
      <c r="AU137" s="157" t="s">
        <v>96</v>
      </c>
      <c r="AV137" s="13" t="s">
        <v>96</v>
      </c>
      <c r="AW137" s="13" t="s">
        <v>42</v>
      </c>
      <c r="AX137" s="13" t="s">
        <v>94</v>
      </c>
      <c r="AY137" s="157" t="s">
        <v>153</v>
      </c>
    </row>
    <row r="138" spans="2:65" s="1" customFormat="1" ht="16.5" customHeight="1">
      <c r="B138" s="32"/>
      <c r="C138" s="136" t="s">
        <v>185</v>
      </c>
      <c r="D138" s="136" t="s">
        <v>155</v>
      </c>
      <c r="E138" s="137" t="s">
        <v>186</v>
      </c>
      <c r="F138" s="138" t="s">
        <v>187</v>
      </c>
      <c r="G138" s="139" t="s">
        <v>171</v>
      </c>
      <c r="H138" s="140">
        <v>21.2</v>
      </c>
      <c r="I138" s="141"/>
      <c r="J138" s="142">
        <f>ROUND(I138*H138,2)</f>
        <v>0</v>
      </c>
      <c r="K138" s="138" t="s">
        <v>172</v>
      </c>
      <c r="L138" s="32"/>
      <c r="M138" s="143" t="s">
        <v>1</v>
      </c>
      <c r="N138" s="144" t="s">
        <v>52</v>
      </c>
      <c r="P138" s="145">
        <f>O138*H138</f>
        <v>0</v>
      </c>
      <c r="Q138" s="145">
        <v>2.0000000000000002E-5</v>
      </c>
      <c r="R138" s="145">
        <f>Q138*H138</f>
        <v>4.2400000000000001E-4</v>
      </c>
      <c r="S138" s="145">
        <v>0</v>
      </c>
      <c r="T138" s="146">
        <f>S138*H138</f>
        <v>0</v>
      </c>
      <c r="AR138" s="147" t="s">
        <v>160</v>
      </c>
      <c r="AT138" s="147" t="s">
        <v>155</v>
      </c>
      <c r="AU138" s="147" t="s">
        <v>96</v>
      </c>
      <c r="AY138" s="16" t="s">
        <v>153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6" t="s">
        <v>94</v>
      </c>
      <c r="BK138" s="148">
        <f>ROUND(I138*H138,2)</f>
        <v>0</v>
      </c>
      <c r="BL138" s="16" t="s">
        <v>160</v>
      </c>
      <c r="BM138" s="147" t="s">
        <v>188</v>
      </c>
    </row>
    <row r="139" spans="2:65" s="12" customFormat="1" ht="11.25">
      <c r="B139" s="149"/>
      <c r="D139" s="150" t="s">
        <v>162</v>
      </c>
      <c r="E139" s="151" t="s">
        <v>1</v>
      </c>
      <c r="F139" s="152" t="s">
        <v>189</v>
      </c>
      <c r="H139" s="151" t="s">
        <v>1</v>
      </c>
      <c r="I139" s="153"/>
      <c r="L139" s="149"/>
      <c r="M139" s="154"/>
      <c r="T139" s="155"/>
      <c r="AT139" s="151" t="s">
        <v>162</v>
      </c>
      <c r="AU139" s="151" t="s">
        <v>96</v>
      </c>
      <c r="AV139" s="12" t="s">
        <v>94</v>
      </c>
      <c r="AW139" s="12" t="s">
        <v>42</v>
      </c>
      <c r="AX139" s="12" t="s">
        <v>87</v>
      </c>
      <c r="AY139" s="151" t="s">
        <v>153</v>
      </c>
    </row>
    <row r="140" spans="2:65" s="12" customFormat="1" ht="11.25">
      <c r="B140" s="149"/>
      <c r="D140" s="150" t="s">
        <v>162</v>
      </c>
      <c r="E140" s="151" t="s">
        <v>1</v>
      </c>
      <c r="F140" s="152" t="s">
        <v>190</v>
      </c>
      <c r="H140" s="151" t="s">
        <v>1</v>
      </c>
      <c r="I140" s="153"/>
      <c r="L140" s="149"/>
      <c r="M140" s="154"/>
      <c r="T140" s="155"/>
      <c r="AT140" s="151" t="s">
        <v>162</v>
      </c>
      <c r="AU140" s="151" t="s">
        <v>96</v>
      </c>
      <c r="AV140" s="12" t="s">
        <v>94</v>
      </c>
      <c r="AW140" s="12" t="s">
        <v>42</v>
      </c>
      <c r="AX140" s="12" t="s">
        <v>87</v>
      </c>
      <c r="AY140" s="151" t="s">
        <v>153</v>
      </c>
    </row>
    <row r="141" spans="2:65" s="13" customFormat="1" ht="11.25">
      <c r="B141" s="156"/>
      <c r="D141" s="150" t="s">
        <v>162</v>
      </c>
      <c r="E141" s="157" t="s">
        <v>1</v>
      </c>
      <c r="F141" s="158" t="s">
        <v>191</v>
      </c>
      <c r="H141" s="159">
        <v>8.1999999999999993</v>
      </c>
      <c r="I141" s="160"/>
      <c r="L141" s="156"/>
      <c r="M141" s="161"/>
      <c r="T141" s="162"/>
      <c r="AT141" s="157" t="s">
        <v>162</v>
      </c>
      <c r="AU141" s="157" t="s">
        <v>96</v>
      </c>
      <c r="AV141" s="13" t="s">
        <v>96</v>
      </c>
      <c r="AW141" s="13" t="s">
        <v>42</v>
      </c>
      <c r="AX141" s="13" t="s">
        <v>87</v>
      </c>
      <c r="AY141" s="157" t="s">
        <v>153</v>
      </c>
    </row>
    <row r="142" spans="2:65" s="13" customFormat="1" ht="11.25">
      <c r="B142" s="156"/>
      <c r="D142" s="150" t="s">
        <v>162</v>
      </c>
      <c r="E142" s="157" t="s">
        <v>1</v>
      </c>
      <c r="F142" s="158" t="s">
        <v>192</v>
      </c>
      <c r="H142" s="159">
        <v>13</v>
      </c>
      <c r="I142" s="160"/>
      <c r="L142" s="156"/>
      <c r="M142" s="161"/>
      <c r="T142" s="162"/>
      <c r="AT142" s="157" t="s">
        <v>162</v>
      </c>
      <c r="AU142" s="157" t="s">
        <v>96</v>
      </c>
      <c r="AV142" s="13" t="s">
        <v>96</v>
      </c>
      <c r="AW142" s="13" t="s">
        <v>42</v>
      </c>
      <c r="AX142" s="13" t="s">
        <v>87</v>
      </c>
      <c r="AY142" s="157" t="s">
        <v>153</v>
      </c>
    </row>
    <row r="143" spans="2:65" s="14" customFormat="1" ht="11.25">
      <c r="B143" s="163"/>
      <c r="D143" s="150" t="s">
        <v>162</v>
      </c>
      <c r="E143" s="164" t="s">
        <v>1</v>
      </c>
      <c r="F143" s="165" t="s">
        <v>193</v>
      </c>
      <c r="H143" s="166">
        <v>21.2</v>
      </c>
      <c r="I143" s="167"/>
      <c r="L143" s="163"/>
      <c r="M143" s="168"/>
      <c r="T143" s="169"/>
      <c r="AT143" s="164" t="s">
        <v>162</v>
      </c>
      <c r="AU143" s="164" t="s">
        <v>96</v>
      </c>
      <c r="AV143" s="14" t="s">
        <v>175</v>
      </c>
      <c r="AW143" s="14" t="s">
        <v>42</v>
      </c>
      <c r="AX143" s="14" t="s">
        <v>94</v>
      </c>
      <c r="AY143" s="164" t="s">
        <v>153</v>
      </c>
    </row>
    <row r="144" spans="2:65" s="1" customFormat="1" ht="16.5" customHeight="1">
      <c r="B144" s="32"/>
      <c r="C144" s="170" t="s">
        <v>194</v>
      </c>
      <c r="D144" s="170" t="s">
        <v>195</v>
      </c>
      <c r="E144" s="171" t="s">
        <v>196</v>
      </c>
      <c r="F144" s="172" t="s">
        <v>197</v>
      </c>
      <c r="G144" s="173" t="s">
        <v>171</v>
      </c>
      <c r="H144" s="174">
        <v>8.1999999999999993</v>
      </c>
      <c r="I144" s="175"/>
      <c r="J144" s="176">
        <f>ROUND(I144*H144,2)</f>
        <v>0</v>
      </c>
      <c r="K144" s="172" t="s">
        <v>159</v>
      </c>
      <c r="L144" s="177"/>
      <c r="M144" s="178" t="s">
        <v>1</v>
      </c>
      <c r="N144" s="179" t="s">
        <v>52</v>
      </c>
      <c r="P144" s="145">
        <f>O144*H144</f>
        <v>0</v>
      </c>
      <c r="Q144" s="145">
        <v>0</v>
      </c>
      <c r="R144" s="145">
        <f>Q144*H144</f>
        <v>0</v>
      </c>
      <c r="S144" s="145">
        <v>0</v>
      </c>
      <c r="T144" s="146">
        <f>S144*H144</f>
        <v>0</v>
      </c>
      <c r="AR144" s="147" t="s">
        <v>198</v>
      </c>
      <c r="AT144" s="147" t="s">
        <v>195</v>
      </c>
      <c r="AU144" s="147" t="s">
        <v>96</v>
      </c>
      <c r="AY144" s="16" t="s">
        <v>153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6" t="s">
        <v>94</v>
      </c>
      <c r="BK144" s="148">
        <f>ROUND(I144*H144,2)</f>
        <v>0</v>
      </c>
      <c r="BL144" s="16" t="s">
        <v>160</v>
      </c>
      <c r="BM144" s="147" t="s">
        <v>199</v>
      </c>
    </row>
    <row r="145" spans="2:65" s="12" customFormat="1" ht="11.25">
      <c r="B145" s="149"/>
      <c r="D145" s="150" t="s">
        <v>162</v>
      </c>
      <c r="E145" s="151" t="s">
        <v>1</v>
      </c>
      <c r="F145" s="152" t="s">
        <v>190</v>
      </c>
      <c r="H145" s="151" t="s">
        <v>1</v>
      </c>
      <c r="I145" s="153"/>
      <c r="L145" s="149"/>
      <c r="M145" s="154"/>
      <c r="T145" s="155"/>
      <c r="AT145" s="151" t="s">
        <v>162</v>
      </c>
      <c r="AU145" s="151" t="s">
        <v>96</v>
      </c>
      <c r="AV145" s="12" t="s">
        <v>94</v>
      </c>
      <c r="AW145" s="12" t="s">
        <v>42</v>
      </c>
      <c r="AX145" s="12" t="s">
        <v>87</v>
      </c>
      <c r="AY145" s="151" t="s">
        <v>153</v>
      </c>
    </row>
    <row r="146" spans="2:65" s="13" customFormat="1" ht="11.25">
      <c r="B146" s="156"/>
      <c r="D146" s="150" t="s">
        <v>162</v>
      </c>
      <c r="E146" s="157" t="s">
        <v>1</v>
      </c>
      <c r="F146" s="158" t="s">
        <v>191</v>
      </c>
      <c r="H146" s="159">
        <v>8.1999999999999993</v>
      </c>
      <c r="I146" s="160"/>
      <c r="L146" s="156"/>
      <c r="M146" s="161"/>
      <c r="T146" s="162"/>
      <c r="AT146" s="157" t="s">
        <v>162</v>
      </c>
      <c r="AU146" s="157" t="s">
        <v>96</v>
      </c>
      <c r="AV146" s="13" t="s">
        <v>96</v>
      </c>
      <c r="AW146" s="13" t="s">
        <v>42</v>
      </c>
      <c r="AX146" s="13" t="s">
        <v>94</v>
      </c>
      <c r="AY146" s="157" t="s">
        <v>153</v>
      </c>
    </row>
    <row r="147" spans="2:65" s="1" customFormat="1" ht="16.5" customHeight="1">
      <c r="B147" s="32"/>
      <c r="C147" s="170" t="s">
        <v>200</v>
      </c>
      <c r="D147" s="170" t="s">
        <v>195</v>
      </c>
      <c r="E147" s="171" t="s">
        <v>201</v>
      </c>
      <c r="F147" s="172" t="s">
        <v>202</v>
      </c>
      <c r="G147" s="173" t="s">
        <v>203</v>
      </c>
      <c r="H147" s="174">
        <v>13.26</v>
      </c>
      <c r="I147" s="175"/>
      <c r="J147" s="176">
        <f>ROUND(I147*H147,2)</f>
        <v>0</v>
      </c>
      <c r="K147" s="172" t="s">
        <v>172</v>
      </c>
      <c r="L147" s="177"/>
      <c r="M147" s="178" t="s">
        <v>1</v>
      </c>
      <c r="N147" s="179" t="s">
        <v>52</v>
      </c>
      <c r="P147" s="145">
        <f>O147*H147</f>
        <v>0</v>
      </c>
      <c r="Q147" s="145">
        <v>3.8E-3</v>
      </c>
      <c r="R147" s="145">
        <f>Q147*H147</f>
        <v>5.0388000000000002E-2</v>
      </c>
      <c r="S147" s="145">
        <v>0</v>
      </c>
      <c r="T147" s="146">
        <f>S147*H147</f>
        <v>0</v>
      </c>
      <c r="AR147" s="147" t="s">
        <v>198</v>
      </c>
      <c r="AT147" s="147" t="s">
        <v>195</v>
      </c>
      <c r="AU147" s="147" t="s">
        <v>96</v>
      </c>
      <c r="AY147" s="16" t="s">
        <v>153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6" t="s">
        <v>94</v>
      </c>
      <c r="BK147" s="148">
        <f>ROUND(I147*H147,2)</f>
        <v>0</v>
      </c>
      <c r="BL147" s="16" t="s">
        <v>160</v>
      </c>
      <c r="BM147" s="147" t="s">
        <v>204</v>
      </c>
    </row>
    <row r="148" spans="2:65" s="13" customFormat="1" ht="11.25">
      <c r="B148" s="156"/>
      <c r="D148" s="150" t="s">
        <v>162</v>
      </c>
      <c r="E148" s="157" t="s">
        <v>1</v>
      </c>
      <c r="F148" s="158" t="s">
        <v>205</v>
      </c>
      <c r="H148" s="159">
        <v>13.26</v>
      </c>
      <c r="I148" s="160"/>
      <c r="L148" s="156"/>
      <c r="M148" s="161"/>
      <c r="T148" s="162"/>
      <c r="AT148" s="157" t="s">
        <v>162</v>
      </c>
      <c r="AU148" s="157" t="s">
        <v>96</v>
      </c>
      <c r="AV148" s="13" t="s">
        <v>96</v>
      </c>
      <c r="AW148" s="13" t="s">
        <v>42</v>
      </c>
      <c r="AX148" s="13" t="s">
        <v>94</v>
      </c>
      <c r="AY148" s="157" t="s">
        <v>153</v>
      </c>
    </row>
    <row r="149" spans="2:65" s="1" customFormat="1" ht="16.5" customHeight="1">
      <c r="B149" s="32"/>
      <c r="C149" s="136" t="s">
        <v>198</v>
      </c>
      <c r="D149" s="136" t="s">
        <v>155</v>
      </c>
      <c r="E149" s="137" t="s">
        <v>206</v>
      </c>
      <c r="F149" s="138" t="s">
        <v>207</v>
      </c>
      <c r="G149" s="139" t="s">
        <v>158</v>
      </c>
      <c r="H149" s="140">
        <v>0.01</v>
      </c>
      <c r="I149" s="141"/>
      <c r="J149" s="142">
        <f>ROUND(I149*H149,2)</f>
        <v>0</v>
      </c>
      <c r="K149" s="138" t="s">
        <v>172</v>
      </c>
      <c r="L149" s="32"/>
      <c r="M149" s="143" t="s">
        <v>1</v>
      </c>
      <c r="N149" s="144" t="s">
        <v>52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AR149" s="147" t="s">
        <v>160</v>
      </c>
      <c r="AT149" s="147" t="s">
        <v>155</v>
      </c>
      <c r="AU149" s="147" t="s">
        <v>96</v>
      </c>
      <c r="AY149" s="16" t="s">
        <v>153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6" t="s">
        <v>94</v>
      </c>
      <c r="BK149" s="148">
        <f>ROUND(I149*H149,2)</f>
        <v>0</v>
      </c>
      <c r="BL149" s="16" t="s">
        <v>160</v>
      </c>
      <c r="BM149" s="147" t="s">
        <v>208</v>
      </c>
    </row>
    <row r="150" spans="2:65" s="12" customFormat="1" ht="11.25">
      <c r="B150" s="149"/>
      <c r="D150" s="150" t="s">
        <v>162</v>
      </c>
      <c r="E150" s="151" t="s">
        <v>1</v>
      </c>
      <c r="F150" s="152" t="s">
        <v>209</v>
      </c>
      <c r="H150" s="151" t="s">
        <v>1</v>
      </c>
      <c r="I150" s="153"/>
      <c r="L150" s="149"/>
      <c r="M150" s="154"/>
      <c r="T150" s="155"/>
      <c r="AT150" s="151" t="s">
        <v>162</v>
      </c>
      <c r="AU150" s="151" t="s">
        <v>96</v>
      </c>
      <c r="AV150" s="12" t="s">
        <v>94</v>
      </c>
      <c r="AW150" s="12" t="s">
        <v>42</v>
      </c>
      <c r="AX150" s="12" t="s">
        <v>87</v>
      </c>
      <c r="AY150" s="151" t="s">
        <v>153</v>
      </c>
    </row>
    <row r="151" spans="2:65" s="13" customFormat="1" ht="11.25">
      <c r="B151" s="156"/>
      <c r="D151" s="150" t="s">
        <v>162</v>
      </c>
      <c r="E151" s="157" t="s">
        <v>1</v>
      </c>
      <c r="F151" s="158" t="s">
        <v>210</v>
      </c>
      <c r="H151" s="159">
        <v>0.01</v>
      </c>
      <c r="I151" s="160"/>
      <c r="L151" s="156"/>
      <c r="M151" s="161"/>
      <c r="T151" s="162"/>
      <c r="AT151" s="157" t="s">
        <v>162</v>
      </c>
      <c r="AU151" s="157" t="s">
        <v>96</v>
      </c>
      <c r="AV151" s="13" t="s">
        <v>96</v>
      </c>
      <c r="AW151" s="13" t="s">
        <v>42</v>
      </c>
      <c r="AX151" s="13" t="s">
        <v>94</v>
      </c>
      <c r="AY151" s="157" t="s">
        <v>153</v>
      </c>
    </row>
    <row r="152" spans="2:65" s="1" customFormat="1" ht="16.5" customHeight="1">
      <c r="B152" s="32"/>
      <c r="C152" s="170" t="s">
        <v>211</v>
      </c>
      <c r="D152" s="170" t="s">
        <v>195</v>
      </c>
      <c r="E152" s="171" t="s">
        <v>212</v>
      </c>
      <c r="F152" s="172" t="s">
        <v>213</v>
      </c>
      <c r="G152" s="173" t="s">
        <v>214</v>
      </c>
      <c r="H152" s="174">
        <v>10.042999999999999</v>
      </c>
      <c r="I152" s="175"/>
      <c r="J152" s="176">
        <f>ROUND(I152*H152,2)</f>
        <v>0</v>
      </c>
      <c r="K152" s="172" t="s">
        <v>159</v>
      </c>
      <c r="L152" s="177"/>
      <c r="M152" s="178" t="s">
        <v>1</v>
      </c>
      <c r="N152" s="179" t="s">
        <v>52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198</v>
      </c>
      <c r="AT152" s="147" t="s">
        <v>195</v>
      </c>
      <c r="AU152" s="147" t="s">
        <v>96</v>
      </c>
      <c r="AY152" s="16" t="s">
        <v>153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6" t="s">
        <v>94</v>
      </c>
      <c r="BK152" s="148">
        <f>ROUND(I152*H152,2)</f>
        <v>0</v>
      </c>
      <c r="BL152" s="16" t="s">
        <v>160</v>
      </c>
      <c r="BM152" s="147" t="s">
        <v>215</v>
      </c>
    </row>
    <row r="153" spans="2:65" s="12" customFormat="1" ht="11.25">
      <c r="B153" s="149"/>
      <c r="D153" s="150" t="s">
        <v>162</v>
      </c>
      <c r="E153" s="151" t="s">
        <v>1</v>
      </c>
      <c r="F153" s="152" t="s">
        <v>209</v>
      </c>
      <c r="H153" s="151" t="s">
        <v>1</v>
      </c>
      <c r="I153" s="153"/>
      <c r="L153" s="149"/>
      <c r="M153" s="154"/>
      <c r="T153" s="155"/>
      <c r="AT153" s="151" t="s">
        <v>162</v>
      </c>
      <c r="AU153" s="151" t="s">
        <v>96</v>
      </c>
      <c r="AV153" s="12" t="s">
        <v>94</v>
      </c>
      <c r="AW153" s="12" t="s">
        <v>42</v>
      </c>
      <c r="AX153" s="12" t="s">
        <v>87</v>
      </c>
      <c r="AY153" s="151" t="s">
        <v>153</v>
      </c>
    </row>
    <row r="154" spans="2:65" s="12" customFormat="1" ht="11.25">
      <c r="B154" s="149"/>
      <c r="D154" s="150" t="s">
        <v>162</v>
      </c>
      <c r="E154" s="151" t="s">
        <v>1</v>
      </c>
      <c r="F154" s="152" t="s">
        <v>216</v>
      </c>
      <c r="H154" s="151" t="s">
        <v>1</v>
      </c>
      <c r="I154" s="153"/>
      <c r="L154" s="149"/>
      <c r="M154" s="154"/>
      <c r="T154" s="155"/>
      <c r="AT154" s="151" t="s">
        <v>162</v>
      </c>
      <c r="AU154" s="151" t="s">
        <v>96</v>
      </c>
      <c r="AV154" s="12" t="s">
        <v>94</v>
      </c>
      <c r="AW154" s="12" t="s">
        <v>42</v>
      </c>
      <c r="AX154" s="12" t="s">
        <v>87</v>
      </c>
      <c r="AY154" s="151" t="s">
        <v>153</v>
      </c>
    </row>
    <row r="155" spans="2:65" s="13" customFormat="1" ht="11.25">
      <c r="B155" s="156"/>
      <c r="D155" s="150" t="s">
        <v>162</v>
      </c>
      <c r="E155" s="157" t="s">
        <v>1</v>
      </c>
      <c r="F155" s="158" t="s">
        <v>217</v>
      </c>
      <c r="H155" s="159">
        <v>10.042999999999999</v>
      </c>
      <c r="I155" s="160"/>
      <c r="L155" s="156"/>
      <c r="M155" s="161"/>
      <c r="T155" s="162"/>
      <c r="AT155" s="157" t="s">
        <v>162</v>
      </c>
      <c r="AU155" s="157" t="s">
        <v>96</v>
      </c>
      <c r="AV155" s="13" t="s">
        <v>96</v>
      </c>
      <c r="AW155" s="13" t="s">
        <v>42</v>
      </c>
      <c r="AX155" s="13" t="s">
        <v>94</v>
      </c>
      <c r="AY155" s="157" t="s">
        <v>153</v>
      </c>
    </row>
    <row r="156" spans="2:65" s="1" customFormat="1" ht="16.5" customHeight="1">
      <c r="B156" s="32"/>
      <c r="C156" s="136" t="s">
        <v>218</v>
      </c>
      <c r="D156" s="136" t="s">
        <v>155</v>
      </c>
      <c r="E156" s="137" t="s">
        <v>219</v>
      </c>
      <c r="F156" s="138" t="s">
        <v>220</v>
      </c>
      <c r="G156" s="139" t="s">
        <v>221</v>
      </c>
      <c r="H156" s="140">
        <v>62.4</v>
      </c>
      <c r="I156" s="141"/>
      <c r="J156" s="142">
        <f>ROUND(I156*H156,2)</f>
        <v>0</v>
      </c>
      <c r="K156" s="138" t="s">
        <v>172</v>
      </c>
      <c r="L156" s="32"/>
      <c r="M156" s="143" t="s">
        <v>1</v>
      </c>
      <c r="N156" s="144" t="s">
        <v>52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160</v>
      </c>
      <c r="AT156" s="147" t="s">
        <v>155</v>
      </c>
      <c r="AU156" s="147" t="s">
        <v>96</v>
      </c>
      <c r="AY156" s="16" t="s">
        <v>153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6" t="s">
        <v>94</v>
      </c>
      <c r="BK156" s="148">
        <f>ROUND(I156*H156,2)</f>
        <v>0</v>
      </c>
      <c r="BL156" s="16" t="s">
        <v>160</v>
      </c>
      <c r="BM156" s="147" t="s">
        <v>222</v>
      </c>
    </row>
    <row r="157" spans="2:65" s="12" customFormat="1" ht="11.25">
      <c r="B157" s="149"/>
      <c r="D157" s="150" t="s">
        <v>162</v>
      </c>
      <c r="E157" s="151" t="s">
        <v>1</v>
      </c>
      <c r="F157" s="152" t="s">
        <v>223</v>
      </c>
      <c r="H157" s="151" t="s">
        <v>1</v>
      </c>
      <c r="I157" s="153"/>
      <c r="L157" s="149"/>
      <c r="M157" s="154"/>
      <c r="T157" s="155"/>
      <c r="AT157" s="151" t="s">
        <v>162</v>
      </c>
      <c r="AU157" s="151" t="s">
        <v>96</v>
      </c>
      <c r="AV157" s="12" t="s">
        <v>94</v>
      </c>
      <c r="AW157" s="12" t="s">
        <v>42</v>
      </c>
      <c r="AX157" s="12" t="s">
        <v>87</v>
      </c>
      <c r="AY157" s="151" t="s">
        <v>153</v>
      </c>
    </row>
    <row r="158" spans="2:65" s="12" customFormat="1" ht="11.25">
      <c r="B158" s="149"/>
      <c r="D158" s="150" t="s">
        <v>162</v>
      </c>
      <c r="E158" s="151" t="s">
        <v>1</v>
      </c>
      <c r="F158" s="152" t="s">
        <v>224</v>
      </c>
      <c r="H158" s="151" t="s">
        <v>1</v>
      </c>
      <c r="I158" s="153"/>
      <c r="L158" s="149"/>
      <c r="M158" s="154"/>
      <c r="T158" s="155"/>
      <c r="AT158" s="151" t="s">
        <v>162</v>
      </c>
      <c r="AU158" s="151" t="s">
        <v>96</v>
      </c>
      <c r="AV158" s="12" t="s">
        <v>94</v>
      </c>
      <c r="AW158" s="12" t="s">
        <v>42</v>
      </c>
      <c r="AX158" s="12" t="s">
        <v>87</v>
      </c>
      <c r="AY158" s="151" t="s">
        <v>153</v>
      </c>
    </row>
    <row r="159" spans="2:65" s="13" customFormat="1" ht="11.25">
      <c r="B159" s="156"/>
      <c r="D159" s="150" t="s">
        <v>162</v>
      </c>
      <c r="E159" s="157" t="s">
        <v>1</v>
      </c>
      <c r="F159" s="158" t="s">
        <v>225</v>
      </c>
      <c r="H159" s="159">
        <v>62.4</v>
      </c>
      <c r="I159" s="160"/>
      <c r="L159" s="156"/>
      <c r="M159" s="161"/>
      <c r="T159" s="162"/>
      <c r="AT159" s="157" t="s">
        <v>162</v>
      </c>
      <c r="AU159" s="157" t="s">
        <v>96</v>
      </c>
      <c r="AV159" s="13" t="s">
        <v>96</v>
      </c>
      <c r="AW159" s="13" t="s">
        <v>42</v>
      </c>
      <c r="AX159" s="13" t="s">
        <v>94</v>
      </c>
      <c r="AY159" s="157" t="s">
        <v>153</v>
      </c>
    </row>
    <row r="160" spans="2:65" s="1" customFormat="1" ht="16.5" customHeight="1">
      <c r="B160" s="32"/>
      <c r="C160" s="136" t="s">
        <v>226</v>
      </c>
      <c r="D160" s="136" t="s">
        <v>155</v>
      </c>
      <c r="E160" s="137" t="s">
        <v>227</v>
      </c>
      <c r="F160" s="138" t="s">
        <v>228</v>
      </c>
      <c r="G160" s="139" t="s">
        <v>229</v>
      </c>
      <c r="H160" s="140">
        <v>58.5</v>
      </c>
      <c r="I160" s="141"/>
      <c r="J160" s="142">
        <f>ROUND(I160*H160,2)</f>
        <v>0</v>
      </c>
      <c r="K160" s="138" t="s">
        <v>172</v>
      </c>
      <c r="L160" s="32"/>
      <c r="M160" s="143" t="s">
        <v>1</v>
      </c>
      <c r="N160" s="144" t="s">
        <v>52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160</v>
      </c>
      <c r="AT160" s="147" t="s">
        <v>155</v>
      </c>
      <c r="AU160" s="147" t="s">
        <v>96</v>
      </c>
      <c r="AY160" s="16" t="s">
        <v>153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6" t="s">
        <v>94</v>
      </c>
      <c r="BK160" s="148">
        <f>ROUND(I160*H160,2)</f>
        <v>0</v>
      </c>
      <c r="BL160" s="16" t="s">
        <v>160</v>
      </c>
      <c r="BM160" s="147" t="s">
        <v>230</v>
      </c>
    </row>
    <row r="161" spans="2:65" s="13" customFormat="1" ht="11.25">
      <c r="B161" s="156"/>
      <c r="D161" s="150" t="s">
        <v>162</v>
      </c>
      <c r="E161" s="157" t="s">
        <v>1</v>
      </c>
      <c r="F161" s="158" t="s">
        <v>231</v>
      </c>
      <c r="H161" s="159">
        <v>58.5</v>
      </c>
      <c r="I161" s="160"/>
      <c r="L161" s="156"/>
      <c r="M161" s="161"/>
      <c r="T161" s="162"/>
      <c r="AT161" s="157" t="s">
        <v>162</v>
      </c>
      <c r="AU161" s="157" t="s">
        <v>96</v>
      </c>
      <c r="AV161" s="13" t="s">
        <v>96</v>
      </c>
      <c r="AW161" s="13" t="s">
        <v>42</v>
      </c>
      <c r="AX161" s="13" t="s">
        <v>94</v>
      </c>
      <c r="AY161" s="157" t="s">
        <v>153</v>
      </c>
    </row>
    <row r="162" spans="2:65" s="1" customFormat="1" ht="16.5" customHeight="1">
      <c r="B162" s="32"/>
      <c r="C162" s="136" t="s">
        <v>232</v>
      </c>
      <c r="D162" s="136" t="s">
        <v>155</v>
      </c>
      <c r="E162" s="137" t="s">
        <v>233</v>
      </c>
      <c r="F162" s="138" t="s">
        <v>234</v>
      </c>
      <c r="G162" s="139" t="s">
        <v>229</v>
      </c>
      <c r="H162" s="140">
        <v>58.5</v>
      </c>
      <c r="I162" s="141"/>
      <c r="J162" s="142">
        <f>ROUND(I162*H162,2)</f>
        <v>0</v>
      </c>
      <c r="K162" s="138" t="s">
        <v>172</v>
      </c>
      <c r="L162" s="32"/>
      <c r="M162" s="143" t="s">
        <v>1</v>
      </c>
      <c r="N162" s="144" t="s">
        <v>52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160</v>
      </c>
      <c r="AT162" s="147" t="s">
        <v>155</v>
      </c>
      <c r="AU162" s="147" t="s">
        <v>96</v>
      </c>
      <c r="AY162" s="16" t="s">
        <v>153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6" t="s">
        <v>94</v>
      </c>
      <c r="BK162" s="148">
        <f>ROUND(I162*H162,2)</f>
        <v>0</v>
      </c>
      <c r="BL162" s="16" t="s">
        <v>160</v>
      </c>
      <c r="BM162" s="147" t="s">
        <v>235</v>
      </c>
    </row>
    <row r="163" spans="2:65" s="13" customFormat="1" ht="11.25">
      <c r="B163" s="156"/>
      <c r="D163" s="150" t="s">
        <v>162</v>
      </c>
      <c r="E163" s="157" t="s">
        <v>1</v>
      </c>
      <c r="F163" s="158" t="s">
        <v>231</v>
      </c>
      <c r="H163" s="159">
        <v>58.5</v>
      </c>
      <c r="I163" s="160"/>
      <c r="L163" s="156"/>
      <c r="M163" s="161"/>
      <c r="T163" s="162"/>
      <c r="AT163" s="157" t="s">
        <v>162</v>
      </c>
      <c r="AU163" s="157" t="s">
        <v>96</v>
      </c>
      <c r="AV163" s="13" t="s">
        <v>96</v>
      </c>
      <c r="AW163" s="13" t="s">
        <v>42</v>
      </c>
      <c r="AX163" s="13" t="s">
        <v>94</v>
      </c>
      <c r="AY163" s="157" t="s">
        <v>153</v>
      </c>
    </row>
    <row r="164" spans="2:65" s="1" customFormat="1" ht="16.5" customHeight="1">
      <c r="B164" s="32"/>
      <c r="C164" s="136" t="s">
        <v>236</v>
      </c>
      <c r="D164" s="136" t="s">
        <v>155</v>
      </c>
      <c r="E164" s="137" t="s">
        <v>237</v>
      </c>
      <c r="F164" s="138" t="s">
        <v>238</v>
      </c>
      <c r="G164" s="139" t="s">
        <v>229</v>
      </c>
      <c r="H164" s="140">
        <v>58.5</v>
      </c>
      <c r="I164" s="141"/>
      <c r="J164" s="142">
        <f>ROUND(I164*H164,2)</f>
        <v>0</v>
      </c>
      <c r="K164" s="138" t="s">
        <v>172</v>
      </c>
      <c r="L164" s="32"/>
      <c r="M164" s="143" t="s">
        <v>1</v>
      </c>
      <c r="N164" s="144" t="s">
        <v>52</v>
      </c>
      <c r="P164" s="145">
        <f>O164*H164</f>
        <v>0</v>
      </c>
      <c r="Q164" s="145">
        <v>0</v>
      </c>
      <c r="R164" s="145">
        <f>Q164*H164</f>
        <v>0</v>
      </c>
      <c r="S164" s="145">
        <v>0</v>
      </c>
      <c r="T164" s="146">
        <f>S164*H164</f>
        <v>0</v>
      </c>
      <c r="AR164" s="147" t="s">
        <v>160</v>
      </c>
      <c r="AT164" s="147" t="s">
        <v>155</v>
      </c>
      <c r="AU164" s="147" t="s">
        <v>96</v>
      </c>
      <c r="AY164" s="16" t="s">
        <v>153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6" t="s">
        <v>94</v>
      </c>
      <c r="BK164" s="148">
        <f>ROUND(I164*H164,2)</f>
        <v>0</v>
      </c>
      <c r="BL164" s="16" t="s">
        <v>160</v>
      </c>
      <c r="BM164" s="147" t="s">
        <v>239</v>
      </c>
    </row>
    <row r="165" spans="2:65" s="12" customFormat="1" ht="11.25">
      <c r="B165" s="149"/>
      <c r="D165" s="150" t="s">
        <v>162</v>
      </c>
      <c r="E165" s="151" t="s">
        <v>1</v>
      </c>
      <c r="F165" s="152" t="s">
        <v>240</v>
      </c>
      <c r="H165" s="151" t="s">
        <v>1</v>
      </c>
      <c r="I165" s="153"/>
      <c r="L165" s="149"/>
      <c r="M165" s="154"/>
      <c r="T165" s="155"/>
      <c r="AT165" s="151" t="s">
        <v>162</v>
      </c>
      <c r="AU165" s="151" t="s">
        <v>96</v>
      </c>
      <c r="AV165" s="12" t="s">
        <v>94</v>
      </c>
      <c r="AW165" s="12" t="s">
        <v>42</v>
      </c>
      <c r="AX165" s="12" t="s">
        <v>87</v>
      </c>
      <c r="AY165" s="151" t="s">
        <v>153</v>
      </c>
    </row>
    <row r="166" spans="2:65" s="13" customFormat="1" ht="11.25">
      <c r="B166" s="156"/>
      <c r="D166" s="150" t="s">
        <v>162</v>
      </c>
      <c r="E166" s="157" t="s">
        <v>1</v>
      </c>
      <c r="F166" s="158" t="s">
        <v>231</v>
      </c>
      <c r="H166" s="159">
        <v>58.5</v>
      </c>
      <c r="I166" s="160"/>
      <c r="L166" s="156"/>
      <c r="M166" s="161"/>
      <c r="T166" s="162"/>
      <c r="AT166" s="157" t="s">
        <v>162</v>
      </c>
      <c r="AU166" s="157" t="s">
        <v>96</v>
      </c>
      <c r="AV166" s="13" t="s">
        <v>96</v>
      </c>
      <c r="AW166" s="13" t="s">
        <v>42</v>
      </c>
      <c r="AX166" s="13" t="s">
        <v>94</v>
      </c>
      <c r="AY166" s="157" t="s">
        <v>153</v>
      </c>
    </row>
    <row r="167" spans="2:65" s="1" customFormat="1" ht="16.5" customHeight="1">
      <c r="B167" s="32"/>
      <c r="C167" s="136" t="s">
        <v>241</v>
      </c>
      <c r="D167" s="136" t="s">
        <v>155</v>
      </c>
      <c r="E167" s="137" t="s">
        <v>242</v>
      </c>
      <c r="F167" s="138" t="s">
        <v>243</v>
      </c>
      <c r="G167" s="139" t="s">
        <v>158</v>
      </c>
      <c r="H167" s="140">
        <v>5.0999999999999997E-2</v>
      </c>
      <c r="I167" s="141"/>
      <c r="J167" s="142">
        <f>ROUND(I167*H167,2)</f>
        <v>0</v>
      </c>
      <c r="K167" s="138" t="s">
        <v>172</v>
      </c>
      <c r="L167" s="32"/>
      <c r="M167" s="180" t="s">
        <v>1</v>
      </c>
      <c r="N167" s="181" t="s">
        <v>52</v>
      </c>
      <c r="O167" s="182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AR167" s="147" t="s">
        <v>160</v>
      </c>
      <c r="AT167" s="147" t="s">
        <v>155</v>
      </c>
      <c r="AU167" s="147" t="s">
        <v>96</v>
      </c>
      <c r="AY167" s="16" t="s">
        <v>153</v>
      </c>
      <c r="BE167" s="148">
        <f>IF(N167="základní",J167,0)</f>
        <v>0</v>
      </c>
      <c r="BF167" s="148">
        <f>IF(N167="snížená",J167,0)</f>
        <v>0</v>
      </c>
      <c r="BG167" s="148">
        <f>IF(N167="zákl. přenesená",J167,0)</f>
        <v>0</v>
      </c>
      <c r="BH167" s="148">
        <f>IF(N167="sníž. přenesená",J167,0)</f>
        <v>0</v>
      </c>
      <c r="BI167" s="148">
        <f>IF(N167="nulová",J167,0)</f>
        <v>0</v>
      </c>
      <c r="BJ167" s="16" t="s">
        <v>94</v>
      </c>
      <c r="BK167" s="148">
        <f>ROUND(I167*H167,2)</f>
        <v>0</v>
      </c>
      <c r="BL167" s="16" t="s">
        <v>160</v>
      </c>
      <c r="BM167" s="147" t="s">
        <v>244</v>
      </c>
    </row>
    <row r="168" spans="2:65" s="1" customFormat="1" ht="6.95" customHeight="1">
      <c r="B168" s="44"/>
      <c r="C168" s="45"/>
      <c r="D168" s="45"/>
      <c r="E168" s="45"/>
      <c r="F168" s="45"/>
      <c r="G168" s="45"/>
      <c r="H168" s="45"/>
      <c r="I168" s="45"/>
      <c r="J168" s="45"/>
      <c r="K168" s="45"/>
      <c r="L168" s="32"/>
    </row>
  </sheetData>
  <sheetProtection algorithmName="SHA-512" hashValue="/F8EKq/pT1wE7oCDugOkyfqK++TuY6TwdnhhPRv+87NIoYZ6U59VwH2z4dErvhOcTSd+A6zlyFF5+Gwq5QLShw==" saltValue="cXX9D38eYoVQElMxMJsFuplPduR1rwSoyJCiiB2vulTSq6weYSkbQK/yMVIIJ5YNGoYTcaUbbmH7naAoOUaUJg==" spinCount="100000" sheet="1" objects="1" scenarios="1" formatColumns="0" formatRows="0" autoFilter="0"/>
  <autoFilter ref="C121:K167" xr:uid="{00000000-0009-0000-0000-000001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6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6" t="s">
        <v>107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96</v>
      </c>
    </row>
    <row r="4" spans="2:46" ht="24.95" customHeight="1">
      <c r="B4" s="19"/>
      <c r="D4" s="20" t="s">
        <v>126</v>
      </c>
      <c r="L4" s="19"/>
      <c r="M4" s="9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6" t="str">
        <f>'Rekapitulace stavby'!K6</f>
        <v>NÁSLEDNÁ PÉČE O ZELEŇ 3 ROKY - VEŘEJNÉ PROSTRANSTVÍ POD ŘEČKOVICKÝM HŘBITOVEM</v>
      </c>
      <c r="F7" s="237"/>
      <c r="G7" s="237"/>
      <c r="H7" s="237"/>
      <c r="L7" s="19"/>
    </row>
    <row r="8" spans="2:46" ht="12" customHeight="1">
      <c r="B8" s="19"/>
      <c r="D8" s="26" t="s">
        <v>127</v>
      </c>
      <c r="L8" s="19"/>
    </row>
    <row r="9" spans="2:46" s="1" customFormat="1" ht="16.5" customHeight="1">
      <c r="B9" s="32"/>
      <c r="E9" s="236" t="s">
        <v>245</v>
      </c>
      <c r="F9" s="238"/>
      <c r="G9" s="238"/>
      <c r="H9" s="238"/>
      <c r="L9" s="32"/>
    </row>
    <row r="10" spans="2:46" s="1" customFormat="1" ht="12" customHeight="1">
      <c r="B10" s="32"/>
      <c r="D10" s="26" t="s">
        <v>129</v>
      </c>
      <c r="L10" s="32"/>
    </row>
    <row r="11" spans="2:46" s="1" customFormat="1" ht="16.5" customHeight="1">
      <c r="B11" s="32"/>
      <c r="E11" s="199" t="s">
        <v>246</v>
      </c>
      <c r="F11" s="238"/>
      <c r="G11" s="238"/>
      <c r="H11" s="238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6" t="s">
        <v>18</v>
      </c>
      <c r="F13" s="24" t="s">
        <v>19</v>
      </c>
      <c r="I13" s="26" t="s">
        <v>20</v>
      </c>
      <c r="J13" s="24" t="s">
        <v>21</v>
      </c>
      <c r="L13" s="32"/>
    </row>
    <row r="14" spans="2:46" s="1" customFormat="1" ht="12" customHeight="1">
      <c r="B14" s="32"/>
      <c r="D14" s="26" t="s">
        <v>22</v>
      </c>
      <c r="F14" s="24" t="s">
        <v>23</v>
      </c>
      <c r="I14" s="26" t="s">
        <v>24</v>
      </c>
      <c r="J14" s="52" t="str">
        <f>'Rekapitulace stavby'!AN8</f>
        <v>8. 6. 2023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6" t="s">
        <v>30</v>
      </c>
      <c r="I16" s="26" t="s">
        <v>31</v>
      </c>
      <c r="J16" s="24" t="s">
        <v>32</v>
      </c>
      <c r="L16" s="32"/>
    </row>
    <row r="17" spans="2:12" s="1" customFormat="1" ht="18" customHeight="1">
      <c r="B17" s="32"/>
      <c r="E17" s="24" t="s">
        <v>33</v>
      </c>
      <c r="I17" s="26" t="s">
        <v>34</v>
      </c>
      <c r="J17" s="24" t="s">
        <v>35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6" t="s">
        <v>36</v>
      </c>
      <c r="I19" s="26" t="s">
        <v>31</v>
      </c>
      <c r="J19" s="27" t="str">
        <f>'Rekapitulace stavby'!AN13</f>
        <v>Vyplň údaj</v>
      </c>
      <c r="L19" s="32"/>
    </row>
    <row r="20" spans="2:12" s="1" customFormat="1" ht="18" customHeight="1">
      <c r="B20" s="32"/>
      <c r="E20" s="239" t="str">
        <f>'Rekapitulace stavby'!E14</f>
        <v>Vyplň údaj</v>
      </c>
      <c r="F20" s="204"/>
      <c r="G20" s="204"/>
      <c r="H20" s="204"/>
      <c r="I20" s="26" t="s">
        <v>34</v>
      </c>
      <c r="J20" s="27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6" t="s">
        <v>38</v>
      </c>
      <c r="I22" s="26" t="s">
        <v>31</v>
      </c>
      <c r="J22" s="24" t="s">
        <v>39</v>
      </c>
      <c r="L22" s="32"/>
    </row>
    <row r="23" spans="2:12" s="1" customFormat="1" ht="18" customHeight="1">
      <c r="B23" s="32"/>
      <c r="E23" s="24" t="s">
        <v>40</v>
      </c>
      <c r="I23" s="26" t="s">
        <v>34</v>
      </c>
      <c r="J23" s="24" t="s">
        <v>41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6" t="s">
        <v>43</v>
      </c>
      <c r="I25" s="26" t="s">
        <v>31</v>
      </c>
      <c r="J25" s="24" t="str">
        <f>IF('Rekapitulace stavby'!AN19="","",'Rekapitulace stavby'!AN19)</f>
        <v/>
      </c>
      <c r="L25" s="32"/>
    </row>
    <row r="26" spans="2:12" s="1" customFormat="1" ht="18" customHeight="1">
      <c r="B26" s="32"/>
      <c r="E26" s="24" t="str">
        <f>IF('Rekapitulace stavby'!E20="","",'Rekapitulace stavby'!E20)</f>
        <v xml:space="preserve"> </v>
      </c>
      <c r="I26" s="26" t="s">
        <v>34</v>
      </c>
      <c r="J26" s="24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6" t="s">
        <v>45</v>
      </c>
      <c r="L28" s="32"/>
    </row>
    <row r="29" spans="2:12" s="7" customFormat="1" ht="16.5" customHeight="1">
      <c r="B29" s="94"/>
      <c r="E29" s="209" t="s">
        <v>1</v>
      </c>
      <c r="F29" s="209"/>
      <c r="G29" s="209"/>
      <c r="H29" s="209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47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49</v>
      </c>
      <c r="I34" s="35" t="s">
        <v>48</v>
      </c>
      <c r="J34" s="35" t="s">
        <v>50</v>
      </c>
      <c r="L34" s="32"/>
    </row>
    <row r="35" spans="2:12" s="1" customFormat="1" ht="14.45" customHeight="1">
      <c r="B35" s="32"/>
      <c r="D35" s="55" t="s">
        <v>51</v>
      </c>
      <c r="E35" s="26" t="s">
        <v>52</v>
      </c>
      <c r="F35" s="86">
        <f>ROUND((SUM(BE122:BE167)),  2)</f>
        <v>0</v>
      </c>
      <c r="I35" s="96">
        <v>0.21</v>
      </c>
      <c r="J35" s="86">
        <f>ROUND(((SUM(BE122:BE167))*I35),  2)</f>
        <v>0</v>
      </c>
      <c r="L35" s="32"/>
    </row>
    <row r="36" spans="2:12" s="1" customFormat="1" ht="14.45" customHeight="1">
      <c r="B36" s="32"/>
      <c r="E36" s="26" t="s">
        <v>53</v>
      </c>
      <c r="F36" s="86">
        <f>ROUND((SUM(BF122:BF167)),  2)</f>
        <v>0</v>
      </c>
      <c r="I36" s="96">
        <v>0.15</v>
      </c>
      <c r="J36" s="86">
        <f>ROUND(((SUM(BF122:BF167))*I36),  2)</f>
        <v>0</v>
      </c>
      <c r="L36" s="32"/>
    </row>
    <row r="37" spans="2:12" s="1" customFormat="1" ht="14.45" hidden="1" customHeight="1">
      <c r="B37" s="32"/>
      <c r="E37" s="26" t="s">
        <v>54</v>
      </c>
      <c r="F37" s="86">
        <f>ROUND((SUM(BG122:BG167)),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6" t="s">
        <v>55</v>
      </c>
      <c r="F38" s="86">
        <f>ROUND((SUM(BH122:BH167)),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6" t="s">
        <v>56</v>
      </c>
      <c r="F39" s="86">
        <f>ROUND((SUM(BI122:BI167)),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57</v>
      </c>
      <c r="E41" s="57"/>
      <c r="F41" s="57"/>
      <c r="G41" s="99" t="s">
        <v>58</v>
      </c>
      <c r="H41" s="100" t="s">
        <v>59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2"/>
      <c r="D50" s="41" t="s">
        <v>60</v>
      </c>
      <c r="E50" s="42"/>
      <c r="F50" s="42"/>
      <c r="G50" s="41" t="s">
        <v>61</v>
      </c>
      <c r="H50" s="42"/>
      <c r="I50" s="42"/>
      <c r="J50" s="42"/>
      <c r="K50" s="42"/>
      <c r="L50" s="32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2"/>
      <c r="D61" s="43" t="s">
        <v>62</v>
      </c>
      <c r="E61" s="34"/>
      <c r="F61" s="103" t="s">
        <v>63</v>
      </c>
      <c r="G61" s="43" t="s">
        <v>62</v>
      </c>
      <c r="H61" s="34"/>
      <c r="I61" s="34"/>
      <c r="J61" s="104" t="s">
        <v>63</v>
      </c>
      <c r="K61" s="34"/>
      <c r="L61" s="32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2"/>
      <c r="D65" s="41" t="s">
        <v>64</v>
      </c>
      <c r="E65" s="42"/>
      <c r="F65" s="42"/>
      <c r="G65" s="41" t="s">
        <v>65</v>
      </c>
      <c r="H65" s="42"/>
      <c r="I65" s="42"/>
      <c r="J65" s="42"/>
      <c r="K65" s="42"/>
      <c r="L65" s="32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2"/>
      <c r="D76" s="43" t="s">
        <v>62</v>
      </c>
      <c r="E76" s="34"/>
      <c r="F76" s="103" t="s">
        <v>63</v>
      </c>
      <c r="G76" s="43" t="s">
        <v>62</v>
      </c>
      <c r="H76" s="34"/>
      <c r="I76" s="34"/>
      <c r="J76" s="104" t="s">
        <v>63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0" t="s">
        <v>131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6" t="s">
        <v>16</v>
      </c>
      <c r="L84" s="32"/>
    </row>
    <row r="85" spans="2:12" s="1" customFormat="1" ht="16.5" customHeight="1">
      <c r="B85" s="32"/>
      <c r="E85" s="236" t="str">
        <f>E7</f>
        <v>NÁSLEDNÁ PÉČE O ZELEŇ 3 ROKY - VEŘEJNÉ PROSTRANSTVÍ POD ŘEČKOVICKÝM HŘBITOVEM</v>
      </c>
      <c r="F85" s="237"/>
      <c r="G85" s="237"/>
      <c r="H85" s="237"/>
      <c r="L85" s="32"/>
    </row>
    <row r="86" spans="2:12" ht="12" customHeight="1">
      <c r="B86" s="19"/>
      <c r="C86" s="26" t="s">
        <v>127</v>
      </c>
      <c r="L86" s="19"/>
    </row>
    <row r="87" spans="2:12" s="1" customFormat="1" ht="16.5" customHeight="1">
      <c r="B87" s="32"/>
      <c r="E87" s="236" t="s">
        <v>245</v>
      </c>
      <c r="F87" s="238"/>
      <c r="G87" s="238"/>
      <c r="H87" s="238"/>
      <c r="L87" s="32"/>
    </row>
    <row r="88" spans="2:12" s="1" customFormat="1" ht="12" customHeight="1">
      <c r="B88" s="32"/>
      <c r="C88" s="26" t="s">
        <v>129</v>
      </c>
      <c r="L88" s="32"/>
    </row>
    <row r="89" spans="2:12" s="1" customFormat="1" ht="16.5" customHeight="1">
      <c r="B89" s="32"/>
      <c r="E89" s="199" t="str">
        <f>E11</f>
        <v>SO 04.1.c - Vysazené stromy - následná péče 3 roky</v>
      </c>
      <c r="F89" s="238"/>
      <c r="G89" s="238"/>
      <c r="H89" s="238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6" t="s">
        <v>22</v>
      </c>
      <c r="F91" s="24" t="str">
        <f>F14</f>
        <v>Brno - Řečkovice</v>
      </c>
      <c r="I91" s="26" t="s">
        <v>24</v>
      </c>
      <c r="J91" s="52" t="str">
        <f>IF(J14="","",J14)</f>
        <v>8. 6. 2023</v>
      </c>
      <c r="L91" s="32"/>
    </row>
    <row r="92" spans="2:12" s="1" customFormat="1" ht="6.95" customHeight="1">
      <c r="B92" s="32"/>
      <c r="L92" s="32"/>
    </row>
    <row r="93" spans="2:12" s="1" customFormat="1" ht="40.15" customHeight="1">
      <c r="B93" s="32"/>
      <c r="C93" s="26" t="s">
        <v>30</v>
      </c>
      <c r="F93" s="24" t="str">
        <f>E17</f>
        <v>Statutární město Brno, měst.č.Řečkovice-Mokrá hora</v>
      </c>
      <c r="I93" s="26" t="s">
        <v>38</v>
      </c>
      <c r="J93" s="30" t="str">
        <f>E23</f>
        <v>Ateliér zahradní a krajin.architektury Z.Sendler</v>
      </c>
      <c r="L93" s="32"/>
    </row>
    <row r="94" spans="2:12" s="1" customFormat="1" ht="15.2" customHeight="1">
      <c r="B94" s="32"/>
      <c r="C94" s="26" t="s">
        <v>36</v>
      </c>
      <c r="F94" s="24" t="str">
        <f>IF(E20="","",E20)</f>
        <v>Vyplň údaj</v>
      </c>
      <c r="I94" s="26" t="s">
        <v>43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132</v>
      </c>
      <c r="D96" s="97"/>
      <c r="E96" s="97"/>
      <c r="F96" s="97"/>
      <c r="G96" s="97"/>
      <c r="H96" s="97"/>
      <c r="I96" s="97"/>
      <c r="J96" s="106" t="s">
        <v>133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134</v>
      </c>
      <c r="J98" s="66">
        <f>J122</f>
        <v>0</v>
      </c>
      <c r="L98" s="32"/>
      <c r="AU98" s="16" t="s">
        <v>135</v>
      </c>
    </row>
    <row r="99" spans="2:47" s="8" customFormat="1" ht="24.95" customHeight="1">
      <c r="B99" s="108"/>
      <c r="D99" s="109" t="s">
        <v>136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137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0" t="s">
        <v>138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6" t="s">
        <v>16</v>
      </c>
      <c r="L109" s="32"/>
    </row>
    <row r="110" spans="2:47" s="1" customFormat="1" ht="16.5" customHeight="1">
      <c r="B110" s="32"/>
      <c r="E110" s="236" t="str">
        <f>E7</f>
        <v>NÁSLEDNÁ PÉČE O ZELEŇ 3 ROKY - VEŘEJNÉ PROSTRANSTVÍ POD ŘEČKOVICKÝM HŘBITOVEM</v>
      </c>
      <c r="F110" s="237"/>
      <c r="G110" s="237"/>
      <c r="H110" s="237"/>
      <c r="L110" s="32"/>
    </row>
    <row r="111" spans="2:47" ht="12" customHeight="1">
      <c r="B111" s="19"/>
      <c r="C111" s="26" t="s">
        <v>127</v>
      </c>
      <c r="L111" s="19"/>
    </row>
    <row r="112" spans="2:47" s="1" customFormat="1" ht="16.5" customHeight="1">
      <c r="B112" s="32"/>
      <c r="E112" s="236" t="s">
        <v>245</v>
      </c>
      <c r="F112" s="238"/>
      <c r="G112" s="238"/>
      <c r="H112" s="238"/>
      <c r="L112" s="32"/>
    </row>
    <row r="113" spans="2:65" s="1" customFormat="1" ht="12" customHeight="1">
      <c r="B113" s="32"/>
      <c r="C113" s="26" t="s">
        <v>129</v>
      </c>
      <c r="L113" s="32"/>
    </row>
    <row r="114" spans="2:65" s="1" customFormat="1" ht="16.5" customHeight="1">
      <c r="B114" s="32"/>
      <c r="E114" s="199" t="str">
        <f>E11</f>
        <v>SO 04.1.c - Vysazené stromy - následná péče 3 roky</v>
      </c>
      <c r="F114" s="238"/>
      <c r="G114" s="238"/>
      <c r="H114" s="238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6" t="s">
        <v>22</v>
      </c>
      <c r="F116" s="24" t="str">
        <f>F14</f>
        <v>Brno - Řečkovice</v>
      </c>
      <c r="I116" s="26" t="s">
        <v>24</v>
      </c>
      <c r="J116" s="52" t="str">
        <f>IF(J14="","",J14)</f>
        <v>8. 6. 2023</v>
      </c>
      <c r="L116" s="32"/>
    </row>
    <row r="117" spans="2:65" s="1" customFormat="1" ht="6.95" customHeight="1">
      <c r="B117" s="32"/>
      <c r="L117" s="32"/>
    </row>
    <row r="118" spans="2:65" s="1" customFormat="1" ht="40.15" customHeight="1">
      <c r="B118" s="32"/>
      <c r="C118" s="26" t="s">
        <v>30</v>
      </c>
      <c r="F118" s="24" t="str">
        <f>E17</f>
        <v>Statutární město Brno, měst.č.Řečkovice-Mokrá hora</v>
      </c>
      <c r="I118" s="26" t="s">
        <v>38</v>
      </c>
      <c r="J118" s="30" t="str">
        <f>E23</f>
        <v>Ateliér zahradní a krajin.architektury Z.Sendler</v>
      </c>
      <c r="L118" s="32"/>
    </row>
    <row r="119" spans="2:65" s="1" customFormat="1" ht="15.2" customHeight="1">
      <c r="B119" s="32"/>
      <c r="C119" s="26" t="s">
        <v>36</v>
      </c>
      <c r="F119" s="24" t="str">
        <f>IF(E20="","",E20)</f>
        <v>Vyplň údaj</v>
      </c>
      <c r="I119" s="26" t="s">
        <v>43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139</v>
      </c>
      <c r="D121" s="118" t="s">
        <v>72</v>
      </c>
      <c r="E121" s="118" t="s">
        <v>68</v>
      </c>
      <c r="F121" s="118" t="s">
        <v>69</v>
      </c>
      <c r="G121" s="118" t="s">
        <v>140</v>
      </c>
      <c r="H121" s="118" t="s">
        <v>141</v>
      </c>
      <c r="I121" s="118" t="s">
        <v>142</v>
      </c>
      <c r="J121" s="118" t="s">
        <v>133</v>
      </c>
      <c r="K121" s="119" t="s">
        <v>143</v>
      </c>
      <c r="L121" s="116"/>
      <c r="M121" s="59" t="s">
        <v>1</v>
      </c>
      <c r="N121" s="60" t="s">
        <v>51</v>
      </c>
      <c r="O121" s="60" t="s">
        <v>144</v>
      </c>
      <c r="P121" s="60" t="s">
        <v>145</v>
      </c>
      <c r="Q121" s="60" t="s">
        <v>146</v>
      </c>
      <c r="R121" s="60" t="s">
        <v>147</v>
      </c>
      <c r="S121" s="60" t="s">
        <v>148</v>
      </c>
      <c r="T121" s="61" t="s">
        <v>149</v>
      </c>
    </row>
    <row r="122" spans="2:65" s="1" customFormat="1" ht="22.9" customHeight="1">
      <c r="B122" s="32"/>
      <c r="C122" s="64" t="s">
        <v>150</v>
      </c>
      <c r="J122" s="120">
        <f>BK122</f>
        <v>0</v>
      </c>
      <c r="L122" s="32"/>
      <c r="M122" s="62"/>
      <c r="N122" s="53"/>
      <c r="O122" s="53"/>
      <c r="P122" s="121">
        <f>P123</f>
        <v>0</v>
      </c>
      <c r="Q122" s="53"/>
      <c r="R122" s="121">
        <f>R123</f>
        <v>0.195608</v>
      </c>
      <c r="S122" s="53"/>
      <c r="T122" s="122">
        <f>T123</f>
        <v>0</v>
      </c>
      <c r="AT122" s="16" t="s">
        <v>86</v>
      </c>
      <c r="AU122" s="16" t="s">
        <v>135</v>
      </c>
      <c r="BK122" s="123">
        <f>BK123</f>
        <v>0</v>
      </c>
    </row>
    <row r="123" spans="2:65" s="11" customFormat="1" ht="25.9" customHeight="1">
      <c r="B123" s="124"/>
      <c r="D123" s="125" t="s">
        <v>86</v>
      </c>
      <c r="E123" s="126" t="s">
        <v>151</v>
      </c>
      <c r="F123" s="126" t="s">
        <v>152</v>
      </c>
      <c r="I123" s="127"/>
      <c r="J123" s="128">
        <f>BK123</f>
        <v>0</v>
      </c>
      <c r="L123" s="124"/>
      <c r="M123" s="129"/>
      <c r="P123" s="130">
        <f>P124</f>
        <v>0</v>
      </c>
      <c r="R123" s="130">
        <f>R124</f>
        <v>0.195608</v>
      </c>
      <c r="T123" s="131">
        <f>T124</f>
        <v>0</v>
      </c>
      <c r="AR123" s="125" t="s">
        <v>94</v>
      </c>
      <c r="AT123" s="132" t="s">
        <v>86</v>
      </c>
      <c r="AU123" s="132" t="s">
        <v>87</v>
      </c>
      <c r="AY123" s="125" t="s">
        <v>153</v>
      </c>
      <c r="BK123" s="133">
        <f>BK124</f>
        <v>0</v>
      </c>
    </row>
    <row r="124" spans="2:65" s="11" customFormat="1" ht="22.9" customHeight="1">
      <c r="B124" s="124"/>
      <c r="D124" s="125" t="s">
        <v>86</v>
      </c>
      <c r="E124" s="134" t="s">
        <v>94</v>
      </c>
      <c r="F124" s="134" t="s">
        <v>154</v>
      </c>
      <c r="I124" s="127"/>
      <c r="J124" s="135">
        <f>BK124</f>
        <v>0</v>
      </c>
      <c r="L124" s="124"/>
      <c r="M124" s="129"/>
      <c r="P124" s="130">
        <f>SUM(P125:P167)</f>
        <v>0</v>
      </c>
      <c r="R124" s="130">
        <f>SUM(R125:R167)</f>
        <v>0.195608</v>
      </c>
      <c r="T124" s="131">
        <f>SUM(T125:T167)</f>
        <v>0</v>
      </c>
      <c r="AR124" s="125" t="s">
        <v>94</v>
      </c>
      <c r="AT124" s="132" t="s">
        <v>86</v>
      </c>
      <c r="AU124" s="132" t="s">
        <v>94</v>
      </c>
      <c r="AY124" s="125" t="s">
        <v>153</v>
      </c>
      <c r="BK124" s="133">
        <f>SUM(BK125:BK167)</f>
        <v>0</v>
      </c>
    </row>
    <row r="125" spans="2:65" s="1" customFormat="1" ht="24.2" customHeight="1">
      <c r="B125" s="32"/>
      <c r="C125" s="136" t="s">
        <v>94</v>
      </c>
      <c r="D125" s="136" t="s">
        <v>155</v>
      </c>
      <c r="E125" s="137" t="s">
        <v>156</v>
      </c>
      <c r="F125" s="138" t="s">
        <v>157</v>
      </c>
      <c r="G125" s="139" t="s">
        <v>158</v>
      </c>
      <c r="H125" s="140">
        <v>8.25</v>
      </c>
      <c r="I125" s="141"/>
      <c r="J125" s="142">
        <f>ROUND(I125*H125,2)</f>
        <v>0</v>
      </c>
      <c r="K125" s="138" t="s">
        <v>159</v>
      </c>
      <c r="L125" s="32"/>
      <c r="M125" s="143" t="s">
        <v>1</v>
      </c>
      <c r="N125" s="144" t="s">
        <v>52</v>
      </c>
      <c r="P125" s="145">
        <f>O125*H125</f>
        <v>0</v>
      </c>
      <c r="Q125" s="145">
        <v>0</v>
      </c>
      <c r="R125" s="145">
        <f>Q125*H125</f>
        <v>0</v>
      </c>
      <c r="S125" s="145">
        <v>0</v>
      </c>
      <c r="T125" s="146">
        <f>S125*H125</f>
        <v>0</v>
      </c>
      <c r="AR125" s="147" t="s">
        <v>160</v>
      </c>
      <c r="AT125" s="147" t="s">
        <v>155</v>
      </c>
      <c r="AU125" s="147" t="s">
        <v>96</v>
      </c>
      <c r="AY125" s="16" t="s">
        <v>153</v>
      </c>
      <c r="BE125" s="148">
        <f>IF(N125="základní",J125,0)</f>
        <v>0</v>
      </c>
      <c r="BF125" s="148">
        <f>IF(N125="snížená",J125,0)</f>
        <v>0</v>
      </c>
      <c r="BG125" s="148">
        <f>IF(N125="zákl. přenesená",J125,0)</f>
        <v>0</v>
      </c>
      <c r="BH125" s="148">
        <f>IF(N125="sníž. přenesená",J125,0)</f>
        <v>0</v>
      </c>
      <c r="BI125" s="148">
        <f>IF(N125="nulová",J125,0)</f>
        <v>0</v>
      </c>
      <c r="BJ125" s="16" t="s">
        <v>94</v>
      </c>
      <c r="BK125" s="148">
        <f>ROUND(I125*H125,2)</f>
        <v>0</v>
      </c>
      <c r="BL125" s="16" t="s">
        <v>160</v>
      </c>
      <c r="BM125" s="147" t="s">
        <v>247</v>
      </c>
    </row>
    <row r="126" spans="2:65" s="12" customFormat="1" ht="11.25">
      <c r="B126" s="149"/>
      <c r="D126" s="150" t="s">
        <v>162</v>
      </c>
      <c r="E126" s="151" t="s">
        <v>1</v>
      </c>
      <c r="F126" s="152" t="s">
        <v>163</v>
      </c>
      <c r="H126" s="151" t="s">
        <v>1</v>
      </c>
      <c r="I126" s="153"/>
      <c r="L126" s="149"/>
      <c r="M126" s="154"/>
      <c r="T126" s="155"/>
      <c r="AT126" s="151" t="s">
        <v>162</v>
      </c>
      <c r="AU126" s="151" t="s">
        <v>96</v>
      </c>
      <c r="AV126" s="12" t="s">
        <v>94</v>
      </c>
      <c r="AW126" s="12" t="s">
        <v>42</v>
      </c>
      <c r="AX126" s="12" t="s">
        <v>87</v>
      </c>
      <c r="AY126" s="151" t="s">
        <v>153</v>
      </c>
    </row>
    <row r="127" spans="2:65" s="12" customFormat="1" ht="11.25">
      <c r="B127" s="149"/>
      <c r="D127" s="150" t="s">
        <v>162</v>
      </c>
      <c r="E127" s="151" t="s">
        <v>1</v>
      </c>
      <c r="F127" s="152" t="s">
        <v>164</v>
      </c>
      <c r="H127" s="151" t="s">
        <v>1</v>
      </c>
      <c r="I127" s="153"/>
      <c r="L127" s="149"/>
      <c r="M127" s="154"/>
      <c r="T127" s="155"/>
      <c r="AT127" s="151" t="s">
        <v>162</v>
      </c>
      <c r="AU127" s="151" t="s">
        <v>96</v>
      </c>
      <c r="AV127" s="12" t="s">
        <v>94</v>
      </c>
      <c r="AW127" s="12" t="s">
        <v>42</v>
      </c>
      <c r="AX127" s="12" t="s">
        <v>87</v>
      </c>
      <c r="AY127" s="151" t="s">
        <v>153</v>
      </c>
    </row>
    <row r="128" spans="2:65" s="12" customFormat="1" ht="11.25">
      <c r="B128" s="149"/>
      <c r="D128" s="150" t="s">
        <v>162</v>
      </c>
      <c r="E128" s="151" t="s">
        <v>1</v>
      </c>
      <c r="F128" s="152" t="s">
        <v>165</v>
      </c>
      <c r="H128" s="151" t="s">
        <v>1</v>
      </c>
      <c r="I128" s="153"/>
      <c r="L128" s="149"/>
      <c r="M128" s="154"/>
      <c r="T128" s="155"/>
      <c r="AT128" s="151" t="s">
        <v>162</v>
      </c>
      <c r="AU128" s="151" t="s">
        <v>96</v>
      </c>
      <c r="AV128" s="12" t="s">
        <v>94</v>
      </c>
      <c r="AW128" s="12" t="s">
        <v>42</v>
      </c>
      <c r="AX128" s="12" t="s">
        <v>87</v>
      </c>
      <c r="AY128" s="151" t="s">
        <v>153</v>
      </c>
    </row>
    <row r="129" spans="2:65" s="12" customFormat="1" ht="11.25">
      <c r="B129" s="149"/>
      <c r="D129" s="150" t="s">
        <v>162</v>
      </c>
      <c r="E129" s="151" t="s">
        <v>1</v>
      </c>
      <c r="F129" s="152" t="s">
        <v>166</v>
      </c>
      <c r="H129" s="151" t="s">
        <v>1</v>
      </c>
      <c r="I129" s="153"/>
      <c r="L129" s="149"/>
      <c r="M129" s="154"/>
      <c r="T129" s="155"/>
      <c r="AT129" s="151" t="s">
        <v>162</v>
      </c>
      <c r="AU129" s="151" t="s">
        <v>96</v>
      </c>
      <c r="AV129" s="12" t="s">
        <v>94</v>
      </c>
      <c r="AW129" s="12" t="s">
        <v>42</v>
      </c>
      <c r="AX129" s="12" t="s">
        <v>87</v>
      </c>
      <c r="AY129" s="151" t="s">
        <v>153</v>
      </c>
    </row>
    <row r="130" spans="2:65" s="12" customFormat="1" ht="11.25">
      <c r="B130" s="149"/>
      <c r="D130" s="150" t="s">
        <v>162</v>
      </c>
      <c r="E130" s="151" t="s">
        <v>1</v>
      </c>
      <c r="F130" s="152" t="s">
        <v>167</v>
      </c>
      <c r="H130" s="151" t="s">
        <v>1</v>
      </c>
      <c r="I130" s="153"/>
      <c r="L130" s="149"/>
      <c r="M130" s="154"/>
      <c r="T130" s="155"/>
      <c r="AT130" s="151" t="s">
        <v>162</v>
      </c>
      <c r="AU130" s="151" t="s">
        <v>96</v>
      </c>
      <c r="AV130" s="12" t="s">
        <v>94</v>
      </c>
      <c r="AW130" s="12" t="s">
        <v>42</v>
      </c>
      <c r="AX130" s="12" t="s">
        <v>87</v>
      </c>
      <c r="AY130" s="151" t="s">
        <v>153</v>
      </c>
    </row>
    <row r="131" spans="2:65" s="13" customFormat="1" ht="11.25">
      <c r="B131" s="156"/>
      <c r="D131" s="150" t="s">
        <v>162</v>
      </c>
      <c r="E131" s="157" t="s">
        <v>1</v>
      </c>
      <c r="F131" s="158" t="s">
        <v>248</v>
      </c>
      <c r="H131" s="159">
        <v>8.25</v>
      </c>
      <c r="I131" s="160"/>
      <c r="L131" s="156"/>
      <c r="M131" s="161"/>
      <c r="T131" s="162"/>
      <c r="AT131" s="157" t="s">
        <v>162</v>
      </c>
      <c r="AU131" s="157" t="s">
        <v>96</v>
      </c>
      <c r="AV131" s="13" t="s">
        <v>96</v>
      </c>
      <c r="AW131" s="13" t="s">
        <v>42</v>
      </c>
      <c r="AX131" s="13" t="s">
        <v>94</v>
      </c>
      <c r="AY131" s="157" t="s">
        <v>153</v>
      </c>
    </row>
    <row r="132" spans="2:65" s="1" customFormat="1" ht="16.5" customHeight="1">
      <c r="B132" s="32"/>
      <c r="C132" s="136" t="s">
        <v>96</v>
      </c>
      <c r="D132" s="136" t="s">
        <v>155</v>
      </c>
      <c r="E132" s="137" t="s">
        <v>169</v>
      </c>
      <c r="F132" s="138" t="s">
        <v>170</v>
      </c>
      <c r="G132" s="139" t="s">
        <v>171</v>
      </c>
      <c r="H132" s="140">
        <v>150</v>
      </c>
      <c r="I132" s="141"/>
      <c r="J132" s="142">
        <f>ROUND(I132*H132,2)</f>
        <v>0</v>
      </c>
      <c r="K132" s="138" t="s">
        <v>172</v>
      </c>
      <c r="L132" s="32"/>
      <c r="M132" s="143" t="s">
        <v>1</v>
      </c>
      <c r="N132" s="144" t="s">
        <v>52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160</v>
      </c>
      <c r="AT132" s="147" t="s">
        <v>155</v>
      </c>
      <c r="AU132" s="147" t="s">
        <v>96</v>
      </c>
      <c r="AY132" s="16" t="s">
        <v>153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6" t="s">
        <v>94</v>
      </c>
      <c r="BK132" s="148">
        <f>ROUND(I132*H132,2)</f>
        <v>0</v>
      </c>
      <c r="BL132" s="16" t="s">
        <v>160</v>
      </c>
      <c r="BM132" s="147" t="s">
        <v>249</v>
      </c>
    </row>
    <row r="133" spans="2:65" s="13" customFormat="1" ht="11.25">
      <c r="B133" s="156"/>
      <c r="D133" s="150" t="s">
        <v>162</v>
      </c>
      <c r="E133" s="157" t="s">
        <v>1</v>
      </c>
      <c r="F133" s="158" t="s">
        <v>250</v>
      </c>
      <c r="H133" s="159">
        <v>150</v>
      </c>
      <c r="I133" s="160"/>
      <c r="L133" s="156"/>
      <c r="M133" s="161"/>
      <c r="T133" s="162"/>
      <c r="AT133" s="157" t="s">
        <v>162</v>
      </c>
      <c r="AU133" s="157" t="s">
        <v>96</v>
      </c>
      <c r="AV133" s="13" t="s">
        <v>96</v>
      </c>
      <c r="AW133" s="13" t="s">
        <v>42</v>
      </c>
      <c r="AX133" s="13" t="s">
        <v>94</v>
      </c>
      <c r="AY133" s="157" t="s">
        <v>153</v>
      </c>
    </row>
    <row r="134" spans="2:65" s="1" customFormat="1" ht="16.5" customHeight="1">
      <c r="B134" s="32"/>
      <c r="C134" s="136" t="s">
        <v>175</v>
      </c>
      <c r="D134" s="136" t="s">
        <v>155</v>
      </c>
      <c r="E134" s="137" t="s">
        <v>176</v>
      </c>
      <c r="F134" s="138" t="s">
        <v>177</v>
      </c>
      <c r="G134" s="139" t="s">
        <v>171</v>
      </c>
      <c r="H134" s="140">
        <v>150</v>
      </c>
      <c r="I134" s="141"/>
      <c r="J134" s="142">
        <f>ROUND(I134*H134,2)</f>
        <v>0</v>
      </c>
      <c r="K134" s="138" t="s">
        <v>172</v>
      </c>
      <c r="L134" s="32"/>
      <c r="M134" s="143" t="s">
        <v>1</v>
      </c>
      <c r="N134" s="144" t="s">
        <v>52</v>
      </c>
      <c r="P134" s="145">
        <f>O134*H134</f>
        <v>0</v>
      </c>
      <c r="Q134" s="145">
        <v>0</v>
      </c>
      <c r="R134" s="145">
        <f>Q134*H134</f>
        <v>0</v>
      </c>
      <c r="S134" s="145">
        <v>0</v>
      </c>
      <c r="T134" s="146">
        <f>S134*H134</f>
        <v>0</v>
      </c>
      <c r="AR134" s="147" t="s">
        <v>160</v>
      </c>
      <c r="AT134" s="147" t="s">
        <v>155</v>
      </c>
      <c r="AU134" s="147" t="s">
        <v>96</v>
      </c>
      <c r="AY134" s="16" t="s">
        <v>153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6" t="s">
        <v>94</v>
      </c>
      <c r="BK134" s="148">
        <f>ROUND(I134*H134,2)</f>
        <v>0</v>
      </c>
      <c r="BL134" s="16" t="s">
        <v>160</v>
      </c>
      <c r="BM134" s="147" t="s">
        <v>251</v>
      </c>
    </row>
    <row r="135" spans="2:65" s="13" customFormat="1" ht="11.25">
      <c r="B135" s="156"/>
      <c r="D135" s="150" t="s">
        <v>162</v>
      </c>
      <c r="E135" s="157" t="s">
        <v>1</v>
      </c>
      <c r="F135" s="158" t="s">
        <v>252</v>
      </c>
      <c r="H135" s="159">
        <v>150</v>
      </c>
      <c r="I135" s="160"/>
      <c r="L135" s="156"/>
      <c r="M135" s="161"/>
      <c r="T135" s="162"/>
      <c r="AT135" s="157" t="s">
        <v>162</v>
      </c>
      <c r="AU135" s="157" t="s">
        <v>96</v>
      </c>
      <c r="AV135" s="13" t="s">
        <v>96</v>
      </c>
      <c r="AW135" s="13" t="s">
        <v>42</v>
      </c>
      <c r="AX135" s="13" t="s">
        <v>94</v>
      </c>
      <c r="AY135" s="157" t="s">
        <v>153</v>
      </c>
    </row>
    <row r="136" spans="2:65" s="1" customFormat="1" ht="16.5" customHeight="1">
      <c r="B136" s="32"/>
      <c r="C136" s="136" t="s">
        <v>160</v>
      </c>
      <c r="D136" s="136" t="s">
        <v>155</v>
      </c>
      <c r="E136" s="137" t="s">
        <v>180</v>
      </c>
      <c r="F136" s="138" t="s">
        <v>181</v>
      </c>
      <c r="G136" s="139" t="s">
        <v>171</v>
      </c>
      <c r="H136" s="140">
        <v>10</v>
      </c>
      <c r="I136" s="141"/>
      <c r="J136" s="142">
        <f>ROUND(I136*H136,2)</f>
        <v>0</v>
      </c>
      <c r="K136" s="138" t="s">
        <v>159</v>
      </c>
      <c r="L136" s="32"/>
      <c r="M136" s="143" t="s">
        <v>1</v>
      </c>
      <c r="N136" s="144" t="s">
        <v>52</v>
      </c>
      <c r="P136" s="145">
        <f>O136*H136</f>
        <v>0</v>
      </c>
      <c r="Q136" s="145">
        <v>2.0000000000000002E-5</v>
      </c>
      <c r="R136" s="145">
        <f>Q136*H136</f>
        <v>2.0000000000000001E-4</v>
      </c>
      <c r="S136" s="145">
        <v>0</v>
      </c>
      <c r="T136" s="146">
        <f>S136*H136</f>
        <v>0</v>
      </c>
      <c r="AR136" s="147" t="s">
        <v>160</v>
      </c>
      <c r="AT136" s="147" t="s">
        <v>155</v>
      </c>
      <c r="AU136" s="147" t="s">
        <v>96</v>
      </c>
      <c r="AY136" s="16" t="s">
        <v>153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6" t="s">
        <v>94</v>
      </c>
      <c r="BK136" s="148">
        <f>ROUND(I136*H136,2)</f>
        <v>0</v>
      </c>
      <c r="BL136" s="16" t="s">
        <v>160</v>
      </c>
      <c r="BM136" s="147" t="s">
        <v>253</v>
      </c>
    </row>
    <row r="137" spans="2:65" s="13" customFormat="1" ht="11.25">
      <c r="B137" s="156"/>
      <c r="D137" s="150" t="s">
        <v>162</v>
      </c>
      <c r="E137" s="157" t="s">
        <v>1</v>
      </c>
      <c r="F137" s="158" t="s">
        <v>254</v>
      </c>
      <c r="H137" s="159">
        <v>10</v>
      </c>
      <c r="I137" s="160"/>
      <c r="L137" s="156"/>
      <c r="M137" s="161"/>
      <c r="T137" s="162"/>
      <c r="AT137" s="157" t="s">
        <v>162</v>
      </c>
      <c r="AU137" s="157" t="s">
        <v>96</v>
      </c>
      <c r="AV137" s="13" t="s">
        <v>96</v>
      </c>
      <c r="AW137" s="13" t="s">
        <v>42</v>
      </c>
      <c r="AX137" s="13" t="s">
        <v>94</v>
      </c>
      <c r="AY137" s="157" t="s">
        <v>153</v>
      </c>
    </row>
    <row r="138" spans="2:65" s="1" customFormat="1" ht="16.5" customHeight="1">
      <c r="B138" s="32"/>
      <c r="C138" s="136" t="s">
        <v>185</v>
      </c>
      <c r="D138" s="136" t="s">
        <v>155</v>
      </c>
      <c r="E138" s="137" t="s">
        <v>186</v>
      </c>
      <c r="F138" s="138" t="s">
        <v>187</v>
      </c>
      <c r="G138" s="139" t="s">
        <v>171</v>
      </c>
      <c r="H138" s="140">
        <v>80.400000000000006</v>
      </c>
      <c r="I138" s="141"/>
      <c r="J138" s="142">
        <f>ROUND(I138*H138,2)</f>
        <v>0</v>
      </c>
      <c r="K138" s="138" t="s">
        <v>172</v>
      </c>
      <c r="L138" s="32"/>
      <c r="M138" s="143" t="s">
        <v>1</v>
      </c>
      <c r="N138" s="144" t="s">
        <v>52</v>
      </c>
      <c r="P138" s="145">
        <f>O138*H138</f>
        <v>0</v>
      </c>
      <c r="Q138" s="145">
        <v>2.0000000000000002E-5</v>
      </c>
      <c r="R138" s="145">
        <f>Q138*H138</f>
        <v>1.6080000000000003E-3</v>
      </c>
      <c r="S138" s="145">
        <v>0</v>
      </c>
      <c r="T138" s="146">
        <f>S138*H138</f>
        <v>0</v>
      </c>
      <c r="AR138" s="147" t="s">
        <v>160</v>
      </c>
      <c r="AT138" s="147" t="s">
        <v>155</v>
      </c>
      <c r="AU138" s="147" t="s">
        <v>96</v>
      </c>
      <c r="AY138" s="16" t="s">
        <v>153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6" t="s">
        <v>94</v>
      </c>
      <c r="BK138" s="148">
        <f>ROUND(I138*H138,2)</f>
        <v>0</v>
      </c>
      <c r="BL138" s="16" t="s">
        <v>160</v>
      </c>
      <c r="BM138" s="147" t="s">
        <v>255</v>
      </c>
    </row>
    <row r="139" spans="2:65" s="12" customFormat="1" ht="11.25">
      <c r="B139" s="149"/>
      <c r="D139" s="150" t="s">
        <v>162</v>
      </c>
      <c r="E139" s="151" t="s">
        <v>1</v>
      </c>
      <c r="F139" s="152" t="s">
        <v>256</v>
      </c>
      <c r="H139" s="151" t="s">
        <v>1</v>
      </c>
      <c r="I139" s="153"/>
      <c r="L139" s="149"/>
      <c r="M139" s="154"/>
      <c r="T139" s="155"/>
      <c r="AT139" s="151" t="s">
        <v>162</v>
      </c>
      <c r="AU139" s="151" t="s">
        <v>96</v>
      </c>
      <c r="AV139" s="12" t="s">
        <v>94</v>
      </c>
      <c r="AW139" s="12" t="s">
        <v>42</v>
      </c>
      <c r="AX139" s="12" t="s">
        <v>87</v>
      </c>
      <c r="AY139" s="151" t="s">
        <v>153</v>
      </c>
    </row>
    <row r="140" spans="2:65" s="12" customFormat="1" ht="11.25">
      <c r="B140" s="149"/>
      <c r="D140" s="150" t="s">
        <v>162</v>
      </c>
      <c r="E140" s="151" t="s">
        <v>1</v>
      </c>
      <c r="F140" s="152" t="s">
        <v>190</v>
      </c>
      <c r="H140" s="151" t="s">
        <v>1</v>
      </c>
      <c r="I140" s="153"/>
      <c r="L140" s="149"/>
      <c r="M140" s="154"/>
      <c r="T140" s="155"/>
      <c r="AT140" s="151" t="s">
        <v>162</v>
      </c>
      <c r="AU140" s="151" t="s">
        <v>96</v>
      </c>
      <c r="AV140" s="12" t="s">
        <v>94</v>
      </c>
      <c r="AW140" s="12" t="s">
        <v>42</v>
      </c>
      <c r="AX140" s="12" t="s">
        <v>87</v>
      </c>
      <c r="AY140" s="151" t="s">
        <v>153</v>
      </c>
    </row>
    <row r="141" spans="2:65" s="13" customFormat="1" ht="11.25">
      <c r="B141" s="156"/>
      <c r="D141" s="150" t="s">
        <v>162</v>
      </c>
      <c r="E141" s="157" t="s">
        <v>1</v>
      </c>
      <c r="F141" s="158" t="s">
        <v>257</v>
      </c>
      <c r="H141" s="159">
        <v>30.4</v>
      </c>
      <c r="I141" s="160"/>
      <c r="L141" s="156"/>
      <c r="M141" s="161"/>
      <c r="T141" s="162"/>
      <c r="AT141" s="157" t="s">
        <v>162</v>
      </c>
      <c r="AU141" s="157" t="s">
        <v>96</v>
      </c>
      <c r="AV141" s="13" t="s">
        <v>96</v>
      </c>
      <c r="AW141" s="13" t="s">
        <v>42</v>
      </c>
      <c r="AX141" s="13" t="s">
        <v>87</v>
      </c>
      <c r="AY141" s="157" t="s">
        <v>153</v>
      </c>
    </row>
    <row r="142" spans="2:65" s="13" customFormat="1" ht="11.25">
      <c r="B142" s="156"/>
      <c r="D142" s="150" t="s">
        <v>162</v>
      </c>
      <c r="E142" s="157" t="s">
        <v>1</v>
      </c>
      <c r="F142" s="158" t="s">
        <v>258</v>
      </c>
      <c r="H142" s="159">
        <v>50</v>
      </c>
      <c r="I142" s="160"/>
      <c r="L142" s="156"/>
      <c r="M142" s="161"/>
      <c r="T142" s="162"/>
      <c r="AT142" s="157" t="s">
        <v>162</v>
      </c>
      <c r="AU142" s="157" t="s">
        <v>96</v>
      </c>
      <c r="AV142" s="13" t="s">
        <v>96</v>
      </c>
      <c r="AW142" s="13" t="s">
        <v>42</v>
      </c>
      <c r="AX142" s="13" t="s">
        <v>87</v>
      </c>
      <c r="AY142" s="157" t="s">
        <v>153</v>
      </c>
    </row>
    <row r="143" spans="2:65" s="14" customFormat="1" ht="11.25">
      <c r="B143" s="163"/>
      <c r="D143" s="150" t="s">
        <v>162</v>
      </c>
      <c r="E143" s="164" t="s">
        <v>1</v>
      </c>
      <c r="F143" s="165" t="s">
        <v>193</v>
      </c>
      <c r="H143" s="166">
        <v>80.400000000000006</v>
      </c>
      <c r="I143" s="167"/>
      <c r="L143" s="163"/>
      <c r="M143" s="168"/>
      <c r="T143" s="169"/>
      <c r="AT143" s="164" t="s">
        <v>162</v>
      </c>
      <c r="AU143" s="164" t="s">
        <v>96</v>
      </c>
      <c r="AV143" s="14" t="s">
        <v>175</v>
      </c>
      <c r="AW143" s="14" t="s">
        <v>42</v>
      </c>
      <c r="AX143" s="14" t="s">
        <v>94</v>
      </c>
      <c r="AY143" s="164" t="s">
        <v>153</v>
      </c>
    </row>
    <row r="144" spans="2:65" s="1" customFormat="1" ht="16.5" customHeight="1">
      <c r="B144" s="32"/>
      <c r="C144" s="170" t="s">
        <v>194</v>
      </c>
      <c r="D144" s="170" t="s">
        <v>195</v>
      </c>
      <c r="E144" s="171" t="s">
        <v>196</v>
      </c>
      <c r="F144" s="172" t="s">
        <v>197</v>
      </c>
      <c r="G144" s="173" t="s">
        <v>171</v>
      </c>
      <c r="H144" s="174">
        <v>30.4</v>
      </c>
      <c r="I144" s="175"/>
      <c r="J144" s="176">
        <f>ROUND(I144*H144,2)</f>
        <v>0</v>
      </c>
      <c r="K144" s="172" t="s">
        <v>159</v>
      </c>
      <c r="L144" s="177"/>
      <c r="M144" s="178" t="s">
        <v>1</v>
      </c>
      <c r="N144" s="179" t="s">
        <v>52</v>
      </c>
      <c r="P144" s="145">
        <f>O144*H144</f>
        <v>0</v>
      </c>
      <c r="Q144" s="145">
        <v>0</v>
      </c>
      <c r="R144" s="145">
        <f>Q144*H144</f>
        <v>0</v>
      </c>
      <c r="S144" s="145">
        <v>0</v>
      </c>
      <c r="T144" s="146">
        <f>S144*H144</f>
        <v>0</v>
      </c>
      <c r="AR144" s="147" t="s">
        <v>198</v>
      </c>
      <c r="AT144" s="147" t="s">
        <v>195</v>
      </c>
      <c r="AU144" s="147" t="s">
        <v>96</v>
      </c>
      <c r="AY144" s="16" t="s">
        <v>153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6" t="s">
        <v>94</v>
      </c>
      <c r="BK144" s="148">
        <f>ROUND(I144*H144,2)</f>
        <v>0</v>
      </c>
      <c r="BL144" s="16" t="s">
        <v>160</v>
      </c>
      <c r="BM144" s="147" t="s">
        <v>259</v>
      </c>
    </row>
    <row r="145" spans="2:65" s="12" customFormat="1" ht="11.25">
      <c r="B145" s="149"/>
      <c r="D145" s="150" t="s">
        <v>162</v>
      </c>
      <c r="E145" s="151" t="s">
        <v>1</v>
      </c>
      <c r="F145" s="152" t="s">
        <v>190</v>
      </c>
      <c r="H145" s="151" t="s">
        <v>1</v>
      </c>
      <c r="I145" s="153"/>
      <c r="L145" s="149"/>
      <c r="M145" s="154"/>
      <c r="T145" s="155"/>
      <c r="AT145" s="151" t="s">
        <v>162</v>
      </c>
      <c r="AU145" s="151" t="s">
        <v>96</v>
      </c>
      <c r="AV145" s="12" t="s">
        <v>94</v>
      </c>
      <c r="AW145" s="12" t="s">
        <v>42</v>
      </c>
      <c r="AX145" s="12" t="s">
        <v>87</v>
      </c>
      <c r="AY145" s="151" t="s">
        <v>153</v>
      </c>
    </row>
    <row r="146" spans="2:65" s="13" customFormat="1" ht="11.25">
      <c r="B146" s="156"/>
      <c r="D146" s="150" t="s">
        <v>162</v>
      </c>
      <c r="E146" s="157" t="s">
        <v>1</v>
      </c>
      <c r="F146" s="158" t="s">
        <v>257</v>
      </c>
      <c r="H146" s="159">
        <v>30.4</v>
      </c>
      <c r="I146" s="160"/>
      <c r="L146" s="156"/>
      <c r="M146" s="161"/>
      <c r="T146" s="162"/>
      <c r="AT146" s="157" t="s">
        <v>162</v>
      </c>
      <c r="AU146" s="157" t="s">
        <v>96</v>
      </c>
      <c r="AV146" s="13" t="s">
        <v>96</v>
      </c>
      <c r="AW146" s="13" t="s">
        <v>42</v>
      </c>
      <c r="AX146" s="13" t="s">
        <v>94</v>
      </c>
      <c r="AY146" s="157" t="s">
        <v>153</v>
      </c>
    </row>
    <row r="147" spans="2:65" s="1" customFormat="1" ht="16.5" customHeight="1">
      <c r="B147" s="32"/>
      <c r="C147" s="170" t="s">
        <v>200</v>
      </c>
      <c r="D147" s="170" t="s">
        <v>195</v>
      </c>
      <c r="E147" s="171" t="s">
        <v>201</v>
      </c>
      <c r="F147" s="172" t="s">
        <v>202</v>
      </c>
      <c r="G147" s="173" t="s">
        <v>203</v>
      </c>
      <c r="H147" s="174">
        <v>51</v>
      </c>
      <c r="I147" s="175"/>
      <c r="J147" s="176">
        <f>ROUND(I147*H147,2)</f>
        <v>0</v>
      </c>
      <c r="K147" s="172" t="s">
        <v>172</v>
      </c>
      <c r="L147" s="177"/>
      <c r="M147" s="178" t="s">
        <v>1</v>
      </c>
      <c r="N147" s="179" t="s">
        <v>52</v>
      </c>
      <c r="P147" s="145">
        <f>O147*H147</f>
        <v>0</v>
      </c>
      <c r="Q147" s="145">
        <v>3.8E-3</v>
      </c>
      <c r="R147" s="145">
        <f>Q147*H147</f>
        <v>0.1938</v>
      </c>
      <c r="S147" s="145">
        <v>0</v>
      </c>
      <c r="T147" s="146">
        <f>S147*H147</f>
        <v>0</v>
      </c>
      <c r="AR147" s="147" t="s">
        <v>198</v>
      </c>
      <c r="AT147" s="147" t="s">
        <v>195</v>
      </c>
      <c r="AU147" s="147" t="s">
        <v>96</v>
      </c>
      <c r="AY147" s="16" t="s">
        <v>153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6" t="s">
        <v>94</v>
      </c>
      <c r="BK147" s="148">
        <f>ROUND(I147*H147,2)</f>
        <v>0</v>
      </c>
      <c r="BL147" s="16" t="s">
        <v>160</v>
      </c>
      <c r="BM147" s="147" t="s">
        <v>260</v>
      </c>
    </row>
    <row r="148" spans="2:65" s="13" customFormat="1" ht="11.25">
      <c r="B148" s="156"/>
      <c r="D148" s="150" t="s">
        <v>162</v>
      </c>
      <c r="E148" s="157" t="s">
        <v>1</v>
      </c>
      <c r="F148" s="158" t="s">
        <v>261</v>
      </c>
      <c r="H148" s="159">
        <v>51</v>
      </c>
      <c r="I148" s="160"/>
      <c r="L148" s="156"/>
      <c r="M148" s="161"/>
      <c r="T148" s="162"/>
      <c r="AT148" s="157" t="s">
        <v>162</v>
      </c>
      <c r="AU148" s="157" t="s">
        <v>96</v>
      </c>
      <c r="AV148" s="13" t="s">
        <v>96</v>
      </c>
      <c r="AW148" s="13" t="s">
        <v>42</v>
      </c>
      <c r="AX148" s="13" t="s">
        <v>94</v>
      </c>
      <c r="AY148" s="157" t="s">
        <v>153</v>
      </c>
    </row>
    <row r="149" spans="2:65" s="1" customFormat="1" ht="16.5" customHeight="1">
      <c r="B149" s="32"/>
      <c r="C149" s="136" t="s">
        <v>198</v>
      </c>
      <c r="D149" s="136" t="s">
        <v>155</v>
      </c>
      <c r="E149" s="137" t="s">
        <v>206</v>
      </c>
      <c r="F149" s="138" t="s">
        <v>207</v>
      </c>
      <c r="G149" s="139" t="s">
        <v>158</v>
      </c>
      <c r="H149" s="140">
        <v>3.7999999999999999E-2</v>
      </c>
      <c r="I149" s="141"/>
      <c r="J149" s="142">
        <f>ROUND(I149*H149,2)</f>
        <v>0</v>
      </c>
      <c r="K149" s="138" t="s">
        <v>172</v>
      </c>
      <c r="L149" s="32"/>
      <c r="M149" s="143" t="s">
        <v>1</v>
      </c>
      <c r="N149" s="144" t="s">
        <v>52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AR149" s="147" t="s">
        <v>160</v>
      </c>
      <c r="AT149" s="147" t="s">
        <v>155</v>
      </c>
      <c r="AU149" s="147" t="s">
        <v>96</v>
      </c>
      <c r="AY149" s="16" t="s">
        <v>153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6" t="s">
        <v>94</v>
      </c>
      <c r="BK149" s="148">
        <f>ROUND(I149*H149,2)</f>
        <v>0</v>
      </c>
      <c r="BL149" s="16" t="s">
        <v>160</v>
      </c>
      <c r="BM149" s="147" t="s">
        <v>262</v>
      </c>
    </row>
    <row r="150" spans="2:65" s="12" customFormat="1" ht="11.25">
      <c r="B150" s="149"/>
      <c r="D150" s="150" t="s">
        <v>162</v>
      </c>
      <c r="E150" s="151" t="s">
        <v>1</v>
      </c>
      <c r="F150" s="152" t="s">
        <v>209</v>
      </c>
      <c r="H150" s="151" t="s">
        <v>1</v>
      </c>
      <c r="I150" s="153"/>
      <c r="L150" s="149"/>
      <c r="M150" s="154"/>
      <c r="T150" s="155"/>
      <c r="AT150" s="151" t="s">
        <v>162</v>
      </c>
      <c r="AU150" s="151" t="s">
        <v>96</v>
      </c>
      <c r="AV150" s="12" t="s">
        <v>94</v>
      </c>
      <c r="AW150" s="12" t="s">
        <v>42</v>
      </c>
      <c r="AX150" s="12" t="s">
        <v>87</v>
      </c>
      <c r="AY150" s="151" t="s">
        <v>153</v>
      </c>
    </row>
    <row r="151" spans="2:65" s="13" customFormat="1" ht="11.25">
      <c r="B151" s="156"/>
      <c r="D151" s="150" t="s">
        <v>162</v>
      </c>
      <c r="E151" s="157" t="s">
        <v>1</v>
      </c>
      <c r="F151" s="158" t="s">
        <v>263</v>
      </c>
      <c r="H151" s="159">
        <v>3.7999999999999999E-2</v>
      </c>
      <c r="I151" s="160"/>
      <c r="L151" s="156"/>
      <c r="M151" s="161"/>
      <c r="T151" s="162"/>
      <c r="AT151" s="157" t="s">
        <v>162</v>
      </c>
      <c r="AU151" s="157" t="s">
        <v>96</v>
      </c>
      <c r="AV151" s="13" t="s">
        <v>96</v>
      </c>
      <c r="AW151" s="13" t="s">
        <v>42</v>
      </c>
      <c r="AX151" s="13" t="s">
        <v>94</v>
      </c>
      <c r="AY151" s="157" t="s">
        <v>153</v>
      </c>
    </row>
    <row r="152" spans="2:65" s="1" customFormat="1" ht="16.5" customHeight="1">
      <c r="B152" s="32"/>
      <c r="C152" s="170" t="s">
        <v>211</v>
      </c>
      <c r="D152" s="170" t="s">
        <v>195</v>
      </c>
      <c r="E152" s="171" t="s">
        <v>212</v>
      </c>
      <c r="F152" s="172" t="s">
        <v>213</v>
      </c>
      <c r="G152" s="173" t="s">
        <v>214</v>
      </c>
      <c r="H152" s="174">
        <v>38.625</v>
      </c>
      <c r="I152" s="175"/>
      <c r="J152" s="176">
        <f>ROUND(I152*H152,2)</f>
        <v>0</v>
      </c>
      <c r="K152" s="172" t="s">
        <v>159</v>
      </c>
      <c r="L152" s="177"/>
      <c r="M152" s="178" t="s">
        <v>1</v>
      </c>
      <c r="N152" s="179" t="s">
        <v>52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198</v>
      </c>
      <c r="AT152" s="147" t="s">
        <v>195</v>
      </c>
      <c r="AU152" s="147" t="s">
        <v>96</v>
      </c>
      <c r="AY152" s="16" t="s">
        <v>153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6" t="s">
        <v>94</v>
      </c>
      <c r="BK152" s="148">
        <f>ROUND(I152*H152,2)</f>
        <v>0</v>
      </c>
      <c r="BL152" s="16" t="s">
        <v>160</v>
      </c>
      <c r="BM152" s="147" t="s">
        <v>264</v>
      </c>
    </row>
    <row r="153" spans="2:65" s="12" customFormat="1" ht="11.25">
      <c r="B153" s="149"/>
      <c r="D153" s="150" t="s">
        <v>162</v>
      </c>
      <c r="E153" s="151" t="s">
        <v>1</v>
      </c>
      <c r="F153" s="152" t="s">
        <v>209</v>
      </c>
      <c r="H153" s="151" t="s">
        <v>1</v>
      </c>
      <c r="I153" s="153"/>
      <c r="L153" s="149"/>
      <c r="M153" s="154"/>
      <c r="T153" s="155"/>
      <c r="AT153" s="151" t="s">
        <v>162</v>
      </c>
      <c r="AU153" s="151" t="s">
        <v>96</v>
      </c>
      <c r="AV153" s="12" t="s">
        <v>94</v>
      </c>
      <c r="AW153" s="12" t="s">
        <v>42</v>
      </c>
      <c r="AX153" s="12" t="s">
        <v>87</v>
      </c>
      <c r="AY153" s="151" t="s">
        <v>153</v>
      </c>
    </row>
    <row r="154" spans="2:65" s="12" customFormat="1" ht="11.25">
      <c r="B154" s="149"/>
      <c r="D154" s="150" t="s">
        <v>162</v>
      </c>
      <c r="E154" s="151" t="s">
        <v>1</v>
      </c>
      <c r="F154" s="152" t="s">
        <v>216</v>
      </c>
      <c r="H154" s="151" t="s">
        <v>1</v>
      </c>
      <c r="I154" s="153"/>
      <c r="L154" s="149"/>
      <c r="M154" s="154"/>
      <c r="T154" s="155"/>
      <c r="AT154" s="151" t="s">
        <v>162</v>
      </c>
      <c r="AU154" s="151" t="s">
        <v>96</v>
      </c>
      <c r="AV154" s="12" t="s">
        <v>94</v>
      </c>
      <c r="AW154" s="12" t="s">
        <v>42</v>
      </c>
      <c r="AX154" s="12" t="s">
        <v>87</v>
      </c>
      <c r="AY154" s="151" t="s">
        <v>153</v>
      </c>
    </row>
    <row r="155" spans="2:65" s="13" customFormat="1" ht="11.25">
      <c r="B155" s="156"/>
      <c r="D155" s="150" t="s">
        <v>162</v>
      </c>
      <c r="E155" s="157" t="s">
        <v>1</v>
      </c>
      <c r="F155" s="158" t="s">
        <v>265</v>
      </c>
      <c r="H155" s="159">
        <v>38.625</v>
      </c>
      <c r="I155" s="160"/>
      <c r="L155" s="156"/>
      <c r="M155" s="161"/>
      <c r="T155" s="162"/>
      <c r="AT155" s="157" t="s">
        <v>162</v>
      </c>
      <c r="AU155" s="157" t="s">
        <v>96</v>
      </c>
      <c r="AV155" s="13" t="s">
        <v>96</v>
      </c>
      <c r="AW155" s="13" t="s">
        <v>42</v>
      </c>
      <c r="AX155" s="13" t="s">
        <v>94</v>
      </c>
      <c r="AY155" s="157" t="s">
        <v>153</v>
      </c>
    </row>
    <row r="156" spans="2:65" s="1" customFormat="1" ht="16.5" customHeight="1">
      <c r="B156" s="32"/>
      <c r="C156" s="136" t="s">
        <v>218</v>
      </c>
      <c r="D156" s="136" t="s">
        <v>155</v>
      </c>
      <c r="E156" s="137" t="s">
        <v>219</v>
      </c>
      <c r="F156" s="138" t="s">
        <v>220</v>
      </c>
      <c r="G156" s="139" t="s">
        <v>221</v>
      </c>
      <c r="H156" s="140">
        <v>240</v>
      </c>
      <c r="I156" s="141"/>
      <c r="J156" s="142">
        <f>ROUND(I156*H156,2)</f>
        <v>0</v>
      </c>
      <c r="K156" s="138" t="s">
        <v>172</v>
      </c>
      <c r="L156" s="32"/>
      <c r="M156" s="143" t="s">
        <v>1</v>
      </c>
      <c r="N156" s="144" t="s">
        <v>52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160</v>
      </c>
      <c r="AT156" s="147" t="s">
        <v>155</v>
      </c>
      <c r="AU156" s="147" t="s">
        <v>96</v>
      </c>
      <c r="AY156" s="16" t="s">
        <v>153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6" t="s">
        <v>94</v>
      </c>
      <c r="BK156" s="148">
        <f>ROUND(I156*H156,2)</f>
        <v>0</v>
      </c>
      <c r="BL156" s="16" t="s">
        <v>160</v>
      </c>
      <c r="BM156" s="147" t="s">
        <v>266</v>
      </c>
    </row>
    <row r="157" spans="2:65" s="12" customFormat="1" ht="11.25">
      <c r="B157" s="149"/>
      <c r="D157" s="150" t="s">
        <v>162</v>
      </c>
      <c r="E157" s="151" t="s">
        <v>1</v>
      </c>
      <c r="F157" s="152" t="s">
        <v>223</v>
      </c>
      <c r="H157" s="151" t="s">
        <v>1</v>
      </c>
      <c r="I157" s="153"/>
      <c r="L157" s="149"/>
      <c r="M157" s="154"/>
      <c r="T157" s="155"/>
      <c r="AT157" s="151" t="s">
        <v>162</v>
      </c>
      <c r="AU157" s="151" t="s">
        <v>96</v>
      </c>
      <c r="AV157" s="12" t="s">
        <v>94</v>
      </c>
      <c r="AW157" s="12" t="s">
        <v>42</v>
      </c>
      <c r="AX157" s="12" t="s">
        <v>87</v>
      </c>
      <c r="AY157" s="151" t="s">
        <v>153</v>
      </c>
    </row>
    <row r="158" spans="2:65" s="12" customFormat="1" ht="11.25">
      <c r="B158" s="149"/>
      <c r="D158" s="150" t="s">
        <v>162</v>
      </c>
      <c r="E158" s="151" t="s">
        <v>1</v>
      </c>
      <c r="F158" s="152" t="s">
        <v>224</v>
      </c>
      <c r="H158" s="151" t="s">
        <v>1</v>
      </c>
      <c r="I158" s="153"/>
      <c r="L158" s="149"/>
      <c r="M158" s="154"/>
      <c r="T158" s="155"/>
      <c r="AT158" s="151" t="s">
        <v>162</v>
      </c>
      <c r="AU158" s="151" t="s">
        <v>96</v>
      </c>
      <c r="AV158" s="12" t="s">
        <v>94</v>
      </c>
      <c r="AW158" s="12" t="s">
        <v>42</v>
      </c>
      <c r="AX158" s="12" t="s">
        <v>87</v>
      </c>
      <c r="AY158" s="151" t="s">
        <v>153</v>
      </c>
    </row>
    <row r="159" spans="2:65" s="13" customFormat="1" ht="11.25">
      <c r="B159" s="156"/>
      <c r="D159" s="150" t="s">
        <v>162</v>
      </c>
      <c r="E159" s="157" t="s">
        <v>1</v>
      </c>
      <c r="F159" s="158" t="s">
        <v>267</v>
      </c>
      <c r="H159" s="159">
        <v>240</v>
      </c>
      <c r="I159" s="160"/>
      <c r="L159" s="156"/>
      <c r="M159" s="161"/>
      <c r="T159" s="162"/>
      <c r="AT159" s="157" t="s">
        <v>162</v>
      </c>
      <c r="AU159" s="157" t="s">
        <v>96</v>
      </c>
      <c r="AV159" s="13" t="s">
        <v>96</v>
      </c>
      <c r="AW159" s="13" t="s">
        <v>42</v>
      </c>
      <c r="AX159" s="13" t="s">
        <v>94</v>
      </c>
      <c r="AY159" s="157" t="s">
        <v>153</v>
      </c>
    </row>
    <row r="160" spans="2:65" s="1" customFormat="1" ht="16.5" customHeight="1">
      <c r="B160" s="32"/>
      <c r="C160" s="136" t="s">
        <v>226</v>
      </c>
      <c r="D160" s="136" t="s">
        <v>155</v>
      </c>
      <c r="E160" s="137" t="s">
        <v>227</v>
      </c>
      <c r="F160" s="138" t="s">
        <v>228</v>
      </c>
      <c r="G160" s="139" t="s">
        <v>229</v>
      </c>
      <c r="H160" s="140">
        <v>225</v>
      </c>
      <c r="I160" s="141"/>
      <c r="J160" s="142">
        <f>ROUND(I160*H160,2)</f>
        <v>0</v>
      </c>
      <c r="K160" s="138" t="s">
        <v>172</v>
      </c>
      <c r="L160" s="32"/>
      <c r="M160" s="143" t="s">
        <v>1</v>
      </c>
      <c r="N160" s="144" t="s">
        <v>52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160</v>
      </c>
      <c r="AT160" s="147" t="s">
        <v>155</v>
      </c>
      <c r="AU160" s="147" t="s">
        <v>96</v>
      </c>
      <c r="AY160" s="16" t="s">
        <v>153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6" t="s">
        <v>94</v>
      </c>
      <c r="BK160" s="148">
        <f>ROUND(I160*H160,2)</f>
        <v>0</v>
      </c>
      <c r="BL160" s="16" t="s">
        <v>160</v>
      </c>
      <c r="BM160" s="147" t="s">
        <v>268</v>
      </c>
    </row>
    <row r="161" spans="2:65" s="13" customFormat="1" ht="11.25">
      <c r="B161" s="156"/>
      <c r="D161" s="150" t="s">
        <v>162</v>
      </c>
      <c r="E161" s="157" t="s">
        <v>1</v>
      </c>
      <c r="F161" s="158" t="s">
        <v>269</v>
      </c>
      <c r="H161" s="159">
        <v>225</v>
      </c>
      <c r="I161" s="160"/>
      <c r="L161" s="156"/>
      <c r="M161" s="161"/>
      <c r="T161" s="162"/>
      <c r="AT161" s="157" t="s">
        <v>162</v>
      </c>
      <c r="AU161" s="157" t="s">
        <v>96</v>
      </c>
      <c r="AV161" s="13" t="s">
        <v>96</v>
      </c>
      <c r="AW161" s="13" t="s">
        <v>42</v>
      </c>
      <c r="AX161" s="13" t="s">
        <v>94</v>
      </c>
      <c r="AY161" s="157" t="s">
        <v>153</v>
      </c>
    </row>
    <row r="162" spans="2:65" s="1" customFormat="1" ht="16.5" customHeight="1">
      <c r="B162" s="32"/>
      <c r="C162" s="136" t="s">
        <v>232</v>
      </c>
      <c r="D162" s="136" t="s">
        <v>155</v>
      </c>
      <c r="E162" s="137" t="s">
        <v>233</v>
      </c>
      <c r="F162" s="138" t="s">
        <v>234</v>
      </c>
      <c r="G162" s="139" t="s">
        <v>229</v>
      </c>
      <c r="H162" s="140">
        <v>225</v>
      </c>
      <c r="I162" s="141"/>
      <c r="J162" s="142">
        <f>ROUND(I162*H162,2)</f>
        <v>0</v>
      </c>
      <c r="K162" s="138" t="s">
        <v>172</v>
      </c>
      <c r="L162" s="32"/>
      <c r="M162" s="143" t="s">
        <v>1</v>
      </c>
      <c r="N162" s="144" t="s">
        <v>52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160</v>
      </c>
      <c r="AT162" s="147" t="s">
        <v>155</v>
      </c>
      <c r="AU162" s="147" t="s">
        <v>96</v>
      </c>
      <c r="AY162" s="16" t="s">
        <v>153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6" t="s">
        <v>94</v>
      </c>
      <c r="BK162" s="148">
        <f>ROUND(I162*H162,2)</f>
        <v>0</v>
      </c>
      <c r="BL162" s="16" t="s">
        <v>160</v>
      </c>
      <c r="BM162" s="147" t="s">
        <v>270</v>
      </c>
    </row>
    <row r="163" spans="2:65" s="13" customFormat="1" ht="11.25">
      <c r="B163" s="156"/>
      <c r="D163" s="150" t="s">
        <v>162</v>
      </c>
      <c r="E163" s="157" t="s">
        <v>1</v>
      </c>
      <c r="F163" s="158" t="s">
        <v>269</v>
      </c>
      <c r="H163" s="159">
        <v>225</v>
      </c>
      <c r="I163" s="160"/>
      <c r="L163" s="156"/>
      <c r="M163" s="161"/>
      <c r="T163" s="162"/>
      <c r="AT163" s="157" t="s">
        <v>162</v>
      </c>
      <c r="AU163" s="157" t="s">
        <v>96</v>
      </c>
      <c r="AV163" s="13" t="s">
        <v>96</v>
      </c>
      <c r="AW163" s="13" t="s">
        <v>42</v>
      </c>
      <c r="AX163" s="13" t="s">
        <v>94</v>
      </c>
      <c r="AY163" s="157" t="s">
        <v>153</v>
      </c>
    </row>
    <row r="164" spans="2:65" s="1" customFormat="1" ht="16.5" customHeight="1">
      <c r="B164" s="32"/>
      <c r="C164" s="136" t="s">
        <v>236</v>
      </c>
      <c r="D164" s="136" t="s">
        <v>155</v>
      </c>
      <c r="E164" s="137" t="s">
        <v>237</v>
      </c>
      <c r="F164" s="138" t="s">
        <v>238</v>
      </c>
      <c r="G164" s="139" t="s">
        <v>229</v>
      </c>
      <c r="H164" s="140">
        <v>225</v>
      </c>
      <c r="I164" s="141"/>
      <c r="J164" s="142">
        <f>ROUND(I164*H164,2)</f>
        <v>0</v>
      </c>
      <c r="K164" s="138" t="s">
        <v>172</v>
      </c>
      <c r="L164" s="32"/>
      <c r="M164" s="143" t="s">
        <v>1</v>
      </c>
      <c r="N164" s="144" t="s">
        <v>52</v>
      </c>
      <c r="P164" s="145">
        <f>O164*H164</f>
        <v>0</v>
      </c>
      <c r="Q164" s="145">
        <v>0</v>
      </c>
      <c r="R164" s="145">
        <f>Q164*H164</f>
        <v>0</v>
      </c>
      <c r="S164" s="145">
        <v>0</v>
      </c>
      <c r="T164" s="146">
        <f>S164*H164</f>
        <v>0</v>
      </c>
      <c r="AR164" s="147" t="s">
        <v>160</v>
      </c>
      <c r="AT164" s="147" t="s">
        <v>155</v>
      </c>
      <c r="AU164" s="147" t="s">
        <v>96</v>
      </c>
      <c r="AY164" s="16" t="s">
        <v>153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6" t="s">
        <v>94</v>
      </c>
      <c r="BK164" s="148">
        <f>ROUND(I164*H164,2)</f>
        <v>0</v>
      </c>
      <c r="BL164" s="16" t="s">
        <v>160</v>
      </c>
      <c r="BM164" s="147" t="s">
        <v>271</v>
      </c>
    </row>
    <row r="165" spans="2:65" s="12" customFormat="1" ht="11.25">
      <c r="B165" s="149"/>
      <c r="D165" s="150" t="s">
        <v>162</v>
      </c>
      <c r="E165" s="151" t="s">
        <v>1</v>
      </c>
      <c r="F165" s="152" t="s">
        <v>240</v>
      </c>
      <c r="H165" s="151" t="s">
        <v>1</v>
      </c>
      <c r="I165" s="153"/>
      <c r="L165" s="149"/>
      <c r="M165" s="154"/>
      <c r="T165" s="155"/>
      <c r="AT165" s="151" t="s">
        <v>162</v>
      </c>
      <c r="AU165" s="151" t="s">
        <v>96</v>
      </c>
      <c r="AV165" s="12" t="s">
        <v>94</v>
      </c>
      <c r="AW165" s="12" t="s">
        <v>42</v>
      </c>
      <c r="AX165" s="12" t="s">
        <v>87</v>
      </c>
      <c r="AY165" s="151" t="s">
        <v>153</v>
      </c>
    </row>
    <row r="166" spans="2:65" s="13" customFormat="1" ht="11.25">
      <c r="B166" s="156"/>
      <c r="D166" s="150" t="s">
        <v>162</v>
      </c>
      <c r="E166" s="157" t="s">
        <v>1</v>
      </c>
      <c r="F166" s="158" t="s">
        <v>269</v>
      </c>
      <c r="H166" s="159">
        <v>225</v>
      </c>
      <c r="I166" s="160"/>
      <c r="L166" s="156"/>
      <c r="M166" s="161"/>
      <c r="T166" s="162"/>
      <c r="AT166" s="157" t="s">
        <v>162</v>
      </c>
      <c r="AU166" s="157" t="s">
        <v>96</v>
      </c>
      <c r="AV166" s="13" t="s">
        <v>96</v>
      </c>
      <c r="AW166" s="13" t="s">
        <v>42</v>
      </c>
      <c r="AX166" s="13" t="s">
        <v>94</v>
      </c>
      <c r="AY166" s="157" t="s">
        <v>153</v>
      </c>
    </row>
    <row r="167" spans="2:65" s="1" customFormat="1" ht="16.5" customHeight="1">
      <c r="B167" s="32"/>
      <c r="C167" s="136" t="s">
        <v>241</v>
      </c>
      <c r="D167" s="136" t="s">
        <v>155</v>
      </c>
      <c r="E167" s="137" t="s">
        <v>242</v>
      </c>
      <c r="F167" s="138" t="s">
        <v>243</v>
      </c>
      <c r="G167" s="139" t="s">
        <v>158</v>
      </c>
      <c r="H167" s="140">
        <v>0.19600000000000001</v>
      </c>
      <c r="I167" s="141"/>
      <c r="J167" s="142">
        <f>ROUND(I167*H167,2)</f>
        <v>0</v>
      </c>
      <c r="K167" s="138" t="s">
        <v>172</v>
      </c>
      <c r="L167" s="32"/>
      <c r="M167" s="180" t="s">
        <v>1</v>
      </c>
      <c r="N167" s="181" t="s">
        <v>52</v>
      </c>
      <c r="O167" s="182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AR167" s="147" t="s">
        <v>160</v>
      </c>
      <c r="AT167" s="147" t="s">
        <v>155</v>
      </c>
      <c r="AU167" s="147" t="s">
        <v>96</v>
      </c>
      <c r="AY167" s="16" t="s">
        <v>153</v>
      </c>
      <c r="BE167" s="148">
        <f>IF(N167="základní",J167,0)</f>
        <v>0</v>
      </c>
      <c r="BF167" s="148">
        <f>IF(N167="snížená",J167,0)</f>
        <v>0</v>
      </c>
      <c r="BG167" s="148">
        <f>IF(N167="zákl. přenesená",J167,0)</f>
        <v>0</v>
      </c>
      <c r="BH167" s="148">
        <f>IF(N167="sníž. přenesená",J167,0)</f>
        <v>0</v>
      </c>
      <c r="BI167" s="148">
        <f>IF(N167="nulová",J167,0)</f>
        <v>0</v>
      </c>
      <c r="BJ167" s="16" t="s">
        <v>94</v>
      </c>
      <c r="BK167" s="148">
        <f>ROUND(I167*H167,2)</f>
        <v>0</v>
      </c>
      <c r="BL167" s="16" t="s">
        <v>160</v>
      </c>
      <c r="BM167" s="147" t="s">
        <v>272</v>
      </c>
    </row>
    <row r="168" spans="2:65" s="1" customFormat="1" ht="6.95" customHeight="1">
      <c r="B168" s="44"/>
      <c r="C168" s="45"/>
      <c r="D168" s="45"/>
      <c r="E168" s="45"/>
      <c r="F168" s="45"/>
      <c r="G168" s="45"/>
      <c r="H168" s="45"/>
      <c r="I168" s="45"/>
      <c r="J168" s="45"/>
      <c r="K168" s="45"/>
      <c r="L168" s="32"/>
    </row>
  </sheetData>
  <sheetProtection algorithmName="SHA-512" hashValue="7yq8C9vNz1I1wY9xLwKxK+bpN8t7ogCfQW+kuUWOizuC5gv/387cSKe44y5eieDFLSBnrCcy+D92fTvFi3s5mA==" saltValue="3NgeNgts2n7e8Ii7TVQO3SWAWqPpmXXFfFDzEMPkZH/106J0je7oy6sWnRyFOpzfD+fy3eTxsy1SG2nUZXPh3w==" spinCount="100000" sheet="1" objects="1" scenarios="1" formatColumns="0" formatRows="0" autoFilter="0"/>
  <autoFilter ref="C121:K167" xr:uid="{00000000-0009-0000-0000-000002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5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6" t="s">
        <v>110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96</v>
      </c>
    </row>
    <row r="4" spans="2:46" ht="24.95" customHeight="1">
      <c r="B4" s="19"/>
      <c r="D4" s="20" t="s">
        <v>126</v>
      </c>
      <c r="L4" s="19"/>
      <c r="M4" s="9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6" t="str">
        <f>'Rekapitulace stavby'!K6</f>
        <v>NÁSLEDNÁ PÉČE O ZELEŇ 3 ROKY - VEŘEJNÉ PROSTRANSTVÍ POD ŘEČKOVICKÝM HŘBITOVEM</v>
      </c>
      <c r="F7" s="237"/>
      <c r="G7" s="237"/>
      <c r="H7" s="237"/>
      <c r="L7" s="19"/>
    </row>
    <row r="8" spans="2:46" ht="12" customHeight="1">
      <c r="B8" s="19"/>
      <c r="D8" s="26" t="s">
        <v>127</v>
      </c>
      <c r="L8" s="19"/>
    </row>
    <row r="9" spans="2:46" s="1" customFormat="1" ht="16.5" customHeight="1">
      <c r="B9" s="32"/>
      <c r="E9" s="236" t="s">
        <v>245</v>
      </c>
      <c r="F9" s="238"/>
      <c r="G9" s="238"/>
      <c r="H9" s="238"/>
      <c r="L9" s="32"/>
    </row>
    <row r="10" spans="2:46" s="1" customFormat="1" ht="12" customHeight="1">
      <c r="B10" s="32"/>
      <c r="D10" s="26" t="s">
        <v>129</v>
      </c>
      <c r="L10" s="32"/>
    </row>
    <row r="11" spans="2:46" s="1" customFormat="1" ht="16.5" customHeight="1">
      <c r="B11" s="32"/>
      <c r="E11" s="199" t="s">
        <v>273</v>
      </c>
      <c r="F11" s="238"/>
      <c r="G11" s="238"/>
      <c r="H11" s="238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6" t="s">
        <v>18</v>
      </c>
      <c r="F13" s="24" t="s">
        <v>19</v>
      </c>
      <c r="I13" s="26" t="s">
        <v>20</v>
      </c>
      <c r="J13" s="24" t="s">
        <v>21</v>
      </c>
      <c r="L13" s="32"/>
    </row>
    <row r="14" spans="2:46" s="1" customFormat="1" ht="12" customHeight="1">
      <c r="B14" s="32"/>
      <c r="D14" s="26" t="s">
        <v>22</v>
      </c>
      <c r="F14" s="24" t="s">
        <v>23</v>
      </c>
      <c r="I14" s="26" t="s">
        <v>24</v>
      </c>
      <c r="J14" s="52" t="str">
        <f>'Rekapitulace stavby'!AN8</f>
        <v>8. 6. 2023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6" t="s">
        <v>30</v>
      </c>
      <c r="I16" s="26" t="s">
        <v>31</v>
      </c>
      <c r="J16" s="24" t="s">
        <v>32</v>
      </c>
      <c r="L16" s="32"/>
    </row>
    <row r="17" spans="2:12" s="1" customFormat="1" ht="18" customHeight="1">
      <c r="B17" s="32"/>
      <c r="E17" s="24" t="s">
        <v>33</v>
      </c>
      <c r="I17" s="26" t="s">
        <v>34</v>
      </c>
      <c r="J17" s="24" t="s">
        <v>35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6" t="s">
        <v>36</v>
      </c>
      <c r="I19" s="26" t="s">
        <v>31</v>
      </c>
      <c r="J19" s="27" t="str">
        <f>'Rekapitulace stavby'!AN13</f>
        <v>Vyplň údaj</v>
      </c>
      <c r="L19" s="32"/>
    </row>
    <row r="20" spans="2:12" s="1" customFormat="1" ht="18" customHeight="1">
      <c r="B20" s="32"/>
      <c r="E20" s="239" t="str">
        <f>'Rekapitulace stavby'!E14</f>
        <v>Vyplň údaj</v>
      </c>
      <c r="F20" s="204"/>
      <c r="G20" s="204"/>
      <c r="H20" s="204"/>
      <c r="I20" s="26" t="s">
        <v>34</v>
      </c>
      <c r="J20" s="27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6" t="s">
        <v>38</v>
      </c>
      <c r="I22" s="26" t="s">
        <v>31</v>
      </c>
      <c r="J22" s="24" t="s">
        <v>39</v>
      </c>
      <c r="L22" s="32"/>
    </row>
    <row r="23" spans="2:12" s="1" customFormat="1" ht="18" customHeight="1">
      <c r="B23" s="32"/>
      <c r="E23" s="24" t="s">
        <v>40</v>
      </c>
      <c r="I23" s="26" t="s">
        <v>34</v>
      </c>
      <c r="J23" s="24" t="s">
        <v>41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6" t="s">
        <v>43</v>
      </c>
      <c r="I25" s="26" t="s">
        <v>31</v>
      </c>
      <c r="J25" s="24" t="str">
        <f>IF('Rekapitulace stavby'!AN19="","",'Rekapitulace stavby'!AN19)</f>
        <v/>
      </c>
      <c r="L25" s="32"/>
    </row>
    <row r="26" spans="2:12" s="1" customFormat="1" ht="18" customHeight="1">
      <c r="B26" s="32"/>
      <c r="E26" s="24" t="str">
        <f>IF('Rekapitulace stavby'!E20="","",'Rekapitulace stavby'!E20)</f>
        <v xml:space="preserve"> </v>
      </c>
      <c r="I26" s="26" t="s">
        <v>34</v>
      </c>
      <c r="J26" s="24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6" t="s">
        <v>45</v>
      </c>
      <c r="L28" s="32"/>
    </row>
    <row r="29" spans="2:12" s="7" customFormat="1" ht="16.5" customHeight="1">
      <c r="B29" s="94"/>
      <c r="E29" s="209" t="s">
        <v>1</v>
      </c>
      <c r="F29" s="209"/>
      <c r="G29" s="209"/>
      <c r="H29" s="209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47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49</v>
      </c>
      <c r="I34" s="35" t="s">
        <v>48</v>
      </c>
      <c r="J34" s="35" t="s">
        <v>50</v>
      </c>
      <c r="L34" s="32"/>
    </row>
    <row r="35" spans="2:12" s="1" customFormat="1" ht="14.45" customHeight="1">
      <c r="B35" s="32"/>
      <c r="D35" s="55" t="s">
        <v>51</v>
      </c>
      <c r="E35" s="26" t="s">
        <v>52</v>
      </c>
      <c r="F35" s="86">
        <f>ROUND((SUM(BE122:BE149)),  2)</f>
        <v>0</v>
      </c>
      <c r="I35" s="96">
        <v>0.21</v>
      </c>
      <c r="J35" s="86">
        <f>ROUND(((SUM(BE122:BE149))*I35),  2)</f>
        <v>0</v>
      </c>
      <c r="L35" s="32"/>
    </row>
    <row r="36" spans="2:12" s="1" customFormat="1" ht="14.45" customHeight="1">
      <c r="B36" s="32"/>
      <c r="E36" s="26" t="s">
        <v>53</v>
      </c>
      <c r="F36" s="86">
        <f>ROUND((SUM(BF122:BF149)),  2)</f>
        <v>0</v>
      </c>
      <c r="I36" s="96">
        <v>0.15</v>
      </c>
      <c r="J36" s="86">
        <f>ROUND(((SUM(BF122:BF149))*I36),  2)</f>
        <v>0</v>
      </c>
      <c r="L36" s="32"/>
    </row>
    <row r="37" spans="2:12" s="1" customFormat="1" ht="14.45" hidden="1" customHeight="1">
      <c r="B37" s="32"/>
      <c r="E37" s="26" t="s">
        <v>54</v>
      </c>
      <c r="F37" s="86">
        <f>ROUND((SUM(BG122:BG149)),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6" t="s">
        <v>55</v>
      </c>
      <c r="F38" s="86">
        <f>ROUND((SUM(BH122:BH149)),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6" t="s">
        <v>56</v>
      </c>
      <c r="F39" s="86">
        <f>ROUND((SUM(BI122:BI149)),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57</v>
      </c>
      <c r="E41" s="57"/>
      <c r="F41" s="57"/>
      <c r="G41" s="99" t="s">
        <v>58</v>
      </c>
      <c r="H41" s="100" t="s">
        <v>59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2"/>
      <c r="D50" s="41" t="s">
        <v>60</v>
      </c>
      <c r="E50" s="42"/>
      <c r="F50" s="42"/>
      <c r="G50" s="41" t="s">
        <v>61</v>
      </c>
      <c r="H50" s="42"/>
      <c r="I50" s="42"/>
      <c r="J50" s="42"/>
      <c r="K50" s="42"/>
      <c r="L50" s="32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2"/>
      <c r="D61" s="43" t="s">
        <v>62</v>
      </c>
      <c r="E61" s="34"/>
      <c r="F61" s="103" t="s">
        <v>63</v>
      </c>
      <c r="G61" s="43" t="s">
        <v>62</v>
      </c>
      <c r="H61" s="34"/>
      <c r="I61" s="34"/>
      <c r="J61" s="104" t="s">
        <v>63</v>
      </c>
      <c r="K61" s="34"/>
      <c r="L61" s="32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2"/>
      <c r="D65" s="41" t="s">
        <v>64</v>
      </c>
      <c r="E65" s="42"/>
      <c r="F65" s="42"/>
      <c r="G65" s="41" t="s">
        <v>65</v>
      </c>
      <c r="H65" s="42"/>
      <c r="I65" s="42"/>
      <c r="J65" s="42"/>
      <c r="K65" s="42"/>
      <c r="L65" s="32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2"/>
      <c r="D76" s="43" t="s">
        <v>62</v>
      </c>
      <c r="E76" s="34"/>
      <c r="F76" s="103" t="s">
        <v>63</v>
      </c>
      <c r="G76" s="43" t="s">
        <v>62</v>
      </c>
      <c r="H76" s="34"/>
      <c r="I76" s="34"/>
      <c r="J76" s="104" t="s">
        <v>63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0" t="s">
        <v>131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6" t="s">
        <v>16</v>
      </c>
      <c r="L84" s="32"/>
    </row>
    <row r="85" spans="2:12" s="1" customFormat="1" ht="16.5" customHeight="1">
      <c r="B85" s="32"/>
      <c r="E85" s="236" t="str">
        <f>E7</f>
        <v>NÁSLEDNÁ PÉČE O ZELEŇ 3 ROKY - VEŘEJNÉ PROSTRANSTVÍ POD ŘEČKOVICKÝM HŘBITOVEM</v>
      </c>
      <c r="F85" s="237"/>
      <c r="G85" s="237"/>
      <c r="H85" s="237"/>
      <c r="L85" s="32"/>
    </row>
    <row r="86" spans="2:12" ht="12" customHeight="1">
      <c r="B86" s="19"/>
      <c r="C86" s="26" t="s">
        <v>127</v>
      </c>
      <c r="L86" s="19"/>
    </row>
    <row r="87" spans="2:12" s="1" customFormat="1" ht="16.5" customHeight="1">
      <c r="B87" s="32"/>
      <c r="E87" s="236" t="s">
        <v>245</v>
      </c>
      <c r="F87" s="238"/>
      <c r="G87" s="238"/>
      <c r="H87" s="238"/>
      <c r="L87" s="32"/>
    </row>
    <row r="88" spans="2:12" s="1" customFormat="1" ht="12" customHeight="1">
      <c r="B88" s="32"/>
      <c r="C88" s="26" t="s">
        <v>129</v>
      </c>
      <c r="L88" s="32"/>
    </row>
    <row r="89" spans="2:12" s="1" customFormat="1" ht="16.5" customHeight="1">
      <c r="B89" s="32"/>
      <c r="E89" s="199" t="str">
        <f>E11</f>
        <v>SO 04.2.c - Živý plot  - následná péče 3 roky</v>
      </c>
      <c r="F89" s="238"/>
      <c r="G89" s="238"/>
      <c r="H89" s="238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6" t="s">
        <v>22</v>
      </c>
      <c r="F91" s="24" t="str">
        <f>F14</f>
        <v>Brno - Řečkovice</v>
      </c>
      <c r="I91" s="26" t="s">
        <v>24</v>
      </c>
      <c r="J91" s="52" t="str">
        <f>IF(J14="","",J14)</f>
        <v>8. 6. 2023</v>
      </c>
      <c r="L91" s="32"/>
    </row>
    <row r="92" spans="2:12" s="1" customFormat="1" ht="6.95" customHeight="1">
      <c r="B92" s="32"/>
      <c r="L92" s="32"/>
    </row>
    <row r="93" spans="2:12" s="1" customFormat="1" ht="40.15" customHeight="1">
      <c r="B93" s="32"/>
      <c r="C93" s="26" t="s">
        <v>30</v>
      </c>
      <c r="F93" s="24" t="str">
        <f>E17</f>
        <v>Statutární město Brno, měst.č.Řečkovice-Mokrá hora</v>
      </c>
      <c r="I93" s="26" t="s">
        <v>38</v>
      </c>
      <c r="J93" s="30" t="str">
        <f>E23</f>
        <v>Ateliér zahradní a krajin.architektury Z.Sendler</v>
      </c>
      <c r="L93" s="32"/>
    </row>
    <row r="94" spans="2:12" s="1" customFormat="1" ht="15.2" customHeight="1">
      <c r="B94" s="32"/>
      <c r="C94" s="26" t="s">
        <v>36</v>
      </c>
      <c r="F94" s="24" t="str">
        <f>IF(E20="","",E20)</f>
        <v>Vyplň údaj</v>
      </c>
      <c r="I94" s="26" t="s">
        <v>43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132</v>
      </c>
      <c r="D96" s="97"/>
      <c r="E96" s="97"/>
      <c r="F96" s="97"/>
      <c r="G96" s="97"/>
      <c r="H96" s="97"/>
      <c r="I96" s="97"/>
      <c r="J96" s="106" t="s">
        <v>133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134</v>
      </c>
      <c r="J98" s="66">
        <f>J122</f>
        <v>0</v>
      </c>
      <c r="L98" s="32"/>
      <c r="AU98" s="16" t="s">
        <v>135</v>
      </c>
    </row>
    <row r="99" spans="2:47" s="8" customFormat="1" ht="24.95" customHeight="1">
      <c r="B99" s="108"/>
      <c r="D99" s="109" t="s">
        <v>136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137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0" t="s">
        <v>138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6" t="s">
        <v>16</v>
      </c>
      <c r="L109" s="32"/>
    </row>
    <row r="110" spans="2:47" s="1" customFormat="1" ht="16.5" customHeight="1">
      <c r="B110" s="32"/>
      <c r="E110" s="236" t="str">
        <f>E7</f>
        <v>NÁSLEDNÁ PÉČE O ZELEŇ 3 ROKY - VEŘEJNÉ PROSTRANSTVÍ POD ŘEČKOVICKÝM HŘBITOVEM</v>
      </c>
      <c r="F110" s="237"/>
      <c r="G110" s="237"/>
      <c r="H110" s="237"/>
      <c r="L110" s="32"/>
    </row>
    <row r="111" spans="2:47" ht="12" customHeight="1">
      <c r="B111" s="19"/>
      <c r="C111" s="26" t="s">
        <v>127</v>
      </c>
      <c r="L111" s="19"/>
    </row>
    <row r="112" spans="2:47" s="1" customFormat="1" ht="16.5" customHeight="1">
      <c r="B112" s="32"/>
      <c r="E112" s="236" t="s">
        <v>245</v>
      </c>
      <c r="F112" s="238"/>
      <c r="G112" s="238"/>
      <c r="H112" s="238"/>
      <c r="L112" s="32"/>
    </row>
    <row r="113" spans="2:65" s="1" customFormat="1" ht="12" customHeight="1">
      <c r="B113" s="32"/>
      <c r="C113" s="26" t="s">
        <v>129</v>
      </c>
      <c r="L113" s="32"/>
    </row>
    <row r="114" spans="2:65" s="1" customFormat="1" ht="16.5" customHeight="1">
      <c r="B114" s="32"/>
      <c r="E114" s="199" t="str">
        <f>E11</f>
        <v>SO 04.2.c - Živý plot  - následná péče 3 roky</v>
      </c>
      <c r="F114" s="238"/>
      <c r="G114" s="238"/>
      <c r="H114" s="238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6" t="s">
        <v>22</v>
      </c>
      <c r="F116" s="24" t="str">
        <f>F14</f>
        <v>Brno - Řečkovice</v>
      </c>
      <c r="I116" s="26" t="s">
        <v>24</v>
      </c>
      <c r="J116" s="52" t="str">
        <f>IF(J14="","",J14)</f>
        <v>8. 6. 2023</v>
      </c>
      <c r="L116" s="32"/>
    </row>
    <row r="117" spans="2:65" s="1" customFormat="1" ht="6.95" customHeight="1">
      <c r="B117" s="32"/>
      <c r="L117" s="32"/>
    </row>
    <row r="118" spans="2:65" s="1" customFormat="1" ht="40.15" customHeight="1">
      <c r="B118" s="32"/>
      <c r="C118" s="26" t="s">
        <v>30</v>
      </c>
      <c r="F118" s="24" t="str">
        <f>E17</f>
        <v>Statutární město Brno, měst.č.Řečkovice-Mokrá hora</v>
      </c>
      <c r="I118" s="26" t="s">
        <v>38</v>
      </c>
      <c r="J118" s="30" t="str">
        <f>E23</f>
        <v>Ateliér zahradní a krajin.architektury Z.Sendler</v>
      </c>
      <c r="L118" s="32"/>
    </row>
    <row r="119" spans="2:65" s="1" customFormat="1" ht="15.2" customHeight="1">
      <c r="B119" s="32"/>
      <c r="C119" s="26" t="s">
        <v>36</v>
      </c>
      <c r="F119" s="24" t="str">
        <f>IF(E20="","",E20)</f>
        <v>Vyplň údaj</v>
      </c>
      <c r="I119" s="26" t="s">
        <v>43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139</v>
      </c>
      <c r="D121" s="118" t="s">
        <v>72</v>
      </c>
      <c r="E121" s="118" t="s">
        <v>68</v>
      </c>
      <c r="F121" s="118" t="s">
        <v>69</v>
      </c>
      <c r="G121" s="118" t="s">
        <v>140</v>
      </c>
      <c r="H121" s="118" t="s">
        <v>141</v>
      </c>
      <c r="I121" s="118" t="s">
        <v>142</v>
      </c>
      <c r="J121" s="118" t="s">
        <v>133</v>
      </c>
      <c r="K121" s="119" t="s">
        <v>143</v>
      </c>
      <c r="L121" s="116"/>
      <c r="M121" s="59" t="s">
        <v>1</v>
      </c>
      <c r="N121" s="60" t="s">
        <v>51</v>
      </c>
      <c r="O121" s="60" t="s">
        <v>144</v>
      </c>
      <c r="P121" s="60" t="s">
        <v>145</v>
      </c>
      <c r="Q121" s="60" t="s">
        <v>146</v>
      </c>
      <c r="R121" s="60" t="s">
        <v>147</v>
      </c>
      <c r="S121" s="60" t="s">
        <v>148</v>
      </c>
      <c r="T121" s="61" t="s">
        <v>149</v>
      </c>
    </row>
    <row r="122" spans="2:65" s="1" customFormat="1" ht="22.9" customHeight="1">
      <c r="B122" s="32"/>
      <c r="C122" s="64" t="s">
        <v>150</v>
      </c>
      <c r="J122" s="120">
        <f>BK122</f>
        <v>0</v>
      </c>
      <c r="L122" s="32"/>
      <c r="M122" s="62"/>
      <c r="N122" s="53"/>
      <c r="O122" s="53"/>
      <c r="P122" s="121">
        <f>P123</f>
        <v>0</v>
      </c>
      <c r="Q122" s="53"/>
      <c r="R122" s="121">
        <f>R123</f>
        <v>0</v>
      </c>
      <c r="S122" s="53"/>
      <c r="T122" s="122">
        <f>T123</f>
        <v>0</v>
      </c>
      <c r="AT122" s="16" t="s">
        <v>86</v>
      </c>
      <c r="AU122" s="16" t="s">
        <v>135</v>
      </c>
      <c r="BK122" s="123">
        <f>BK123</f>
        <v>0</v>
      </c>
    </row>
    <row r="123" spans="2:65" s="11" customFormat="1" ht="25.9" customHeight="1">
      <c r="B123" s="124"/>
      <c r="D123" s="125" t="s">
        <v>86</v>
      </c>
      <c r="E123" s="126" t="s">
        <v>151</v>
      </c>
      <c r="F123" s="126" t="s">
        <v>152</v>
      </c>
      <c r="I123" s="127"/>
      <c r="J123" s="128">
        <f>BK123</f>
        <v>0</v>
      </c>
      <c r="L123" s="124"/>
      <c r="M123" s="129"/>
      <c r="P123" s="130">
        <f>P124</f>
        <v>0</v>
      </c>
      <c r="R123" s="130">
        <f>R124</f>
        <v>0</v>
      </c>
      <c r="T123" s="131">
        <f>T124</f>
        <v>0</v>
      </c>
      <c r="AR123" s="125" t="s">
        <v>94</v>
      </c>
      <c r="AT123" s="132" t="s">
        <v>86</v>
      </c>
      <c r="AU123" s="132" t="s">
        <v>87</v>
      </c>
      <c r="AY123" s="125" t="s">
        <v>153</v>
      </c>
      <c r="BK123" s="133">
        <f>BK124</f>
        <v>0</v>
      </c>
    </row>
    <row r="124" spans="2:65" s="11" customFormat="1" ht="22.9" customHeight="1">
      <c r="B124" s="124"/>
      <c r="D124" s="125" t="s">
        <v>86</v>
      </c>
      <c r="E124" s="134" t="s">
        <v>94</v>
      </c>
      <c r="F124" s="134" t="s">
        <v>154</v>
      </c>
      <c r="I124" s="127"/>
      <c r="J124" s="135">
        <f>BK124</f>
        <v>0</v>
      </c>
      <c r="L124" s="124"/>
      <c r="M124" s="129"/>
      <c r="P124" s="130">
        <f>SUM(P125:P149)</f>
        <v>0</v>
      </c>
      <c r="R124" s="130">
        <f>SUM(R125:R149)</f>
        <v>0</v>
      </c>
      <c r="T124" s="131">
        <f>SUM(T125:T149)</f>
        <v>0</v>
      </c>
      <c r="AR124" s="125" t="s">
        <v>94</v>
      </c>
      <c r="AT124" s="132" t="s">
        <v>86</v>
      </c>
      <c r="AU124" s="132" t="s">
        <v>94</v>
      </c>
      <c r="AY124" s="125" t="s">
        <v>153</v>
      </c>
      <c r="BK124" s="133">
        <f>SUM(BK125:BK149)</f>
        <v>0</v>
      </c>
    </row>
    <row r="125" spans="2:65" s="1" customFormat="1" ht="24.2" customHeight="1">
      <c r="B125" s="32"/>
      <c r="C125" s="136" t="s">
        <v>94</v>
      </c>
      <c r="D125" s="136" t="s">
        <v>155</v>
      </c>
      <c r="E125" s="137" t="s">
        <v>156</v>
      </c>
      <c r="F125" s="138" t="s">
        <v>157</v>
      </c>
      <c r="G125" s="139" t="s">
        <v>158</v>
      </c>
      <c r="H125" s="140">
        <v>13.8</v>
      </c>
      <c r="I125" s="141"/>
      <c r="J125" s="142">
        <f>ROUND(I125*H125,2)</f>
        <v>0</v>
      </c>
      <c r="K125" s="138" t="s">
        <v>159</v>
      </c>
      <c r="L125" s="32"/>
      <c r="M125" s="143" t="s">
        <v>1</v>
      </c>
      <c r="N125" s="144" t="s">
        <v>52</v>
      </c>
      <c r="P125" s="145">
        <f>O125*H125</f>
        <v>0</v>
      </c>
      <c r="Q125" s="145">
        <v>0</v>
      </c>
      <c r="R125" s="145">
        <f>Q125*H125</f>
        <v>0</v>
      </c>
      <c r="S125" s="145">
        <v>0</v>
      </c>
      <c r="T125" s="146">
        <f>S125*H125</f>
        <v>0</v>
      </c>
      <c r="AR125" s="147" t="s">
        <v>160</v>
      </c>
      <c r="AT125" s="147" t="s">
        <v>155</v>
      </c>
      <c r="AU125" s="147" t="s">
        <v>96</v>
      </c>
      <c r="AY125" s="16" t="s">
        <v>153</v>
      </c>
      <c r="BE125" s="148">
        <f>IF(N125="základní",J125,0)</f>
        <v>0</v>
      </c>
      <c r="BF125" s="148">
        <f>IF(N125="snížená",J125,0)</f>
        <v>0</v>
      </c>
      <c r="BG125" s="148">
        <f>IF(N125="zákl. přenesená",J125,0)</f>
        <v>0</v>
      </c>
      <c r="BH125" s="148">
        <f>IF(N125="sníž. přenesená",J125,0)</f>
        <v>0</v>
      </c>
      <c r="BI125" s="148">
        <f>IF(N125="nulová",J125,0)</f>
        <v>0</v>
      </c>
      <c r="BJ125" s="16" t="s">
        <v>94</v>
      </c>
      <c r="BK125" s="148">
        <f>ROUND(I125*H125,2)</f>
        <v>0</v>
      </c>
      <c r="BL125" s="16" t="s">
        <v>160</v>
      </c>
      <c r="BM125" s="147" t="s">
        <v>274</v>
      </c>
    </row>
    <row r="126" spans="2:65" s="12" customFormat="1" ht="11.25">
      <c r="B126" s="149"/>
      <c r="D126" s="150" t="s">
        <v>162</v>
      </c>
      <c r="E126" s="151" t="s">
        <v>1</v>
      </c>
      <c r="F126" s="152" t="s">
        <v>275</v>
      </c>
      <c r="H126" s="151" t="s">
        <v>1</v>
      </c>
      <c r="I126" s="153"/>
      <c r="L126" s="149"/>
      <c r="M126" s="154"/>
      <c r="T126" s="155"/>
      <c r="AT126" s="151" t="s">
        <v>162</v>
      </c>
      <c r="AU126" s="151" t="s">
        <v>96</v>
      </c>
      <c r="AV126" s="12" t="s">
        <v>94</v>
      </c>
      <c r="AW126" s="12" t="s">
        <v>42</v>
      </c>
      <c r="AX126" s="12" t="s">
        <v>87</v>
      </c>
      <c r="AY126" s="151" t="s">
        <v>153</v>
      </c>
    </row>
    <row r="127" spans="2:65" s="12" customFormat="1" ht="11.25">
      <c r="B127" s="149"/>
      <c r="D127" s="150" t="s">
        <v>162</v>
      </c>
      <c r="E127" s="151" t="s">
        <v>1</v>
      </c>
      <c r="F127" s="152" t="s">
        <v>276</v>
      </c>
      <c r="H127" s="151" t="s">
        <v>1</v>
      </c>
      <c r="I127" s="153"/>
      <c r="L127" s="149"/>
      <c r="M127" s="154"/>
      <c r="T127" s="155"/>
      <c r="AT127" s="151" t="s">
        <v>162</v>
      </c>
      <c r="AU127" s="151" t="s">
        <v>96</v>
      </c>
      <c r="AV127" s="12" t="s">
        <v>94</v>
      </c>
      <c r="AW127" s="12" t="s">
        <v>42</v>
      </c>
      <c r="AX127" s="12" t="s">
        <v>87</v>
      </c>
      <c r="AY127" s="151" t="s">
        <v>153</v>
      </c>
    </row>
    <row r="128" spans="2:65" s="12" customFormat="1" ht="11.25">
      <c r="B128" s="149"/>
      <c r="D128" s="150" t="s">
        <v>162</v>
      </c>
      <c r="E128" s="151" t="s">
        <v>1</v>
      </c>
      <c r="F128" s="152" t="s">
        <v>277</v>
      </c>
      <c r="H128" s="151" t="s">
        <v>1</v>
      </c>
      <c r="I128" s="153"/>
      <c r="L128" s="149"/>
      <c r="M128" s="154"/>
      <c r="T128" s="155"/>
      <c r="AT128" s="151" t="s">
        <v>162</v>
      </c>
      <c r="AU128" s="151" t="s">
        <v>96</v>
      </c>
      <c r="AV128" s="12" t="s">
        <v>94</v>
      </c>
      <c r="AW128" s="12" t="s">
        <v>42</v>
      </c>
      <c r="AX128" s="12" t="s">
        <v>87</v>
      </c>
      <c r="AY128" s="151" t="s">
        <v>153</v>
      </c>
    </row>
    <row r="129" spans="2:65" s="12" customFormat="1" ht="11.25">
      <c r="B129" s="149"/>
      <c r="D129" s="150" t="s">
        <v>162</v>
      </c>
      <c r="E129" s="151" t="s">
        <v>1</v>
      </c>
      <c r="F129" s="152" t="s">
        <v>166</v>
      </c>
      <c r="H129" s="151" t="s">
        <v>1</v>
      </c>
      <c r="I129" s="153"/>
      <c r="L129" s="149"/>
      <c r="M129" s="154"/>
      <c r="T129" s="155"/>
      <c r="AT129" s="151" t="s">
        <v>162</v>
      </c>
      <c r="AU129" s="151" t="s">
        <v>96</v>
      </c>
      <c r="AV129" s="12" t="s">
        <v>94</v>
      </c>
      <c r="AW129" s="12" t="s">
        <v>42</v>
      </c>
      <c r="AX129" s="12" t="s">
        <v>87</v>
      </c>
      <c r="AY129" s="151" t="s">
        <v>153</v>
      </c>
    </row>
    <row r="130" spans="2:65" s="12" customFormat="1" ht="11.25">
      <c r="B130" s="149"/>
      <c r="D130" s="150" t="s">
        <v>162</v>
      </c>
      <c r="E130" s="151" t="s">
        <v>1</v>
      </c>
      <c r="F130" s="152" t="s">
        <v>278</v>
      </c>
      <c r="H130" s="151" t="s">
        <v>1</v>
      </c>
      <c r="I130" s="153"/>
      <c r="L130" s="149"/>
      <c r="M130" s="154"/>
      <c r="T130" s="155"/>
      <c r="AT130" s="151" t="s">
        <v>162</v>
      </c>
      <c r="AU130" s="151" t="s">
        <v>96</v>
      </c>
      <c r="AV130" s="12" t="s">
        <v>94</v>
      </c>
      <c r="AW130" s="12" t="s">
        <v>42</v>
      </c>
      <c r="AX130" s="12" t="s">
        <v>87</v>
      </c>
      <c r="AY130" s="151" t="s">
        <v>153</v>
      </c>
    </row>
    <row r="131" spans="2:65" s="13" customFormat="1" ht="11.25">
      <c r="B131" s="156"/>
      <c r="D131" s="150" t="s">
        <v>162</v>
      </c>
      <c r="E131" s="157" t="s">
        <v>1</v>
      </c>
      <c r="F131" s="158" t="s">
        <v>279</v>
      </c>
      <c r="H131" s="159">
        <v>13.8</v>
      </c>
      <c r="I131" s="160"/>
      <c r="L131" s="156"/>
      <c r="M131" s="161"/>
      <c r="T131" s="162"/>
      <c r="AT131" s="157" t="s">
        <v>162</v>
      </c>
      <c r="AU131" s="157" t="s">
        <v>96</v>
      </c>
      <c r="AV131" s="13" t="s">
        <v>96</v>
      </c>
      <c r="AW131" s="13" t="s">
        <v>42</v>
      </c>
      <c r="AX131" s="13" t="s">
        <v>94</v>
      </c>
      <c r="AY131" s="157" t="s">
        <v>153</v>
      </c>
    </row>
    <row r="132" spans="2:65" s="1" customFormat="1" ht="21.75" customHeight="1">
      <c r="B132" s="32"/>
      <c r="C132" s="136" t="s">
        <v>96</v>
      </c>
      <c r="D132" s="136" t="s">
        <v>155</v>
      </c>
      <c r="E132" s="137" t="s">
        <v>280</v>
      </c>
      <c r="F132" s="138" t="s">
        <v>281</v>
      </c>
      <c r="G132" s="139" t="s">
        <v>221</v>
      </c>
      <c r="H132" s="140">
        <v>126</v>
      </c>
      <c r="I132" s="141"/>
      <c r="J132" s="142">
        <f>ROUND(I132*H132,2)</f>
        <v>0</v>
      </c>
      <c r="K132" s="138" t="s">
        <v>172</v>
      </c>
      <c r="L132" s="32"/>
      <c r="M132" s="143" t="s">
        <v>1</v>
      </c>
      <c r="N132" s="144" t="s">
        <v>52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160</v>
      </c>
      <c r="AT132" s="147" t="s">
        <v>155</v>
      </c>
      <c r="AU132" s="147" t="s">
        <v>96</v>
      </c>
      <c r="AY132" s="16" t="s">
        <v>153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6" t="s">
        <v>94</v>
      </c>
      <c r="BK132" s="148">
        <f>ROUND(I132*H132,2)</f>
        <v>0</v>
      </c>
      <c r="BL132" s="16" t="s">
        <v>160</v>
      </c>
      <c r="BM132" s="147" t="s">
        <v>282</v>
      </c>
    </row>
    <row r="133" spans="2:65" s="12" customFormat="1" ht="11.25">
      <c r="B133" s="149"/>
      <c r="D133" s="150" t="s">
        <v>162</v>
      </c>
      <c r="E133" s="151" t="s">
        <v>1</v>
      </c>
      <c r="F133" s="152" t="s">
        <v>283</v>
      </c>
      <c r="H133" s="151" t="s">
        <v>1</v>
      </c>
      <c r="I133" s="153"/>
      <c r="L133" s="149"/>
      <c r="M133" s="154"/>
      <c r="T133" s="155"/>
      <c r="AT133" s="151" t="s">
        <v>162</v>
      </c>
      <c r="AU133" s="151" t="s">
        <v>96</v>
      </c>
      <c r="AV133" s="12" t="s">
        <v>94</v>
      </c>
      <c r="AW133" s="12" t="s">
        <v>42</v>
      </c>
      <c r="AX133" s="12" t="s">
        <v>87</v>
      </c>
      <c r="AY133" s="151" t="s">
        <v>153</v>
      </c>
    </row>
    <row r="134" spans="2:65" s="12" customFormat="1" ht="11.25">
      <c r="B134" s="149"/>
      <c r="D134" s="150" t="s">
        <v>162</v>
      </c>
      <c r="E134" s="151" t="s">
        <v>1</v>
      </c>
      <c r="F134" s="152" t="s">
        <v>284</v>
      </c>
      <c r="H134" s="151" t="s">
        <v>1</v>
      </c>
      <c r="I134" s="153"/>
      <c r="L134" s="149"/>
      <c r="M134" s="154"/>
      <c r="T134" s="155"/>
      <c r="AT134" s="151" t="s">
        <v>162</v>
      </c>
      <c r="AU134" s="151" t="s">
        <v>96</v>
      </c>
      <c r="AV134" s="12" t="s">
        <v>94</v>
      </c>
      <c r="AW134" s="12" t="s">
        <v>42</v>
      </c>
      <c r="AX134" s="12" t="s">
        <v>87</v>
      </c>
      <c r="AY134" s="151" t="s">
        <v>153</v>
      </c>
    </row>
    <row r="135" spans="2:65" s="13" customFormat="1" ht="11.25">
      <c r="B135" s="156"/>
      <c r="D135" s="150" t="s">
        <v>162</v>
      </c>
      <c r="E135" s="157" t="s">
        <v>1</v>
      </c>
      <c r="F135" s="158" t="s">
        <v>285</v>
      </c>
      <c r="H135" s="159">
        <v>126</v>
      </c>
      <c r="I135" s="160"/>
      <c r="L135" s="156"/>
      <c r="M135" s="161"/>
      <c r="T135" s="162"/>
      <c r="AT135" s="157" t="s">
        <v>162</v>
      </c>
      <c r="AU135" s="157" t="s">
        <v>96</v>
      </c>
      <c r="AV135" s="13" t="s">
        <v>96</v>
      </c>
      <c r="AW135" s="13" t="s">
        <v>42</v>
      </c>
      <c r="AX135" s="13" t="s">
        <v>94</v>
      </c>
      <c r="AY135" s="157" t="s">
        <v>153</v>
      </c>
    </row>
    <row r="136" spans="2:65" s="1" customFormat="1" ht="16.5" customHeight="1">
      <c r="B136" s="32"/>
      <c r="C136" s="136" t="s">
        <v>175</v>
      </c>
      <c r="D136" s="136" t="s">
        <v>155</v>
      </c>
      <c r="E136" s="137" t="s">
        <v>286</v>
      </c>
      <c r="F136" s="138" t="s">
        <v>287</v>
      </c>
      <c r="G136" s="139" t="s">
        <v>221</v>
      </c>
      <c r="H136" s="140">
        <v>315</v>
      </c>
      <c r="I136" s="141"/>
      <c r="J136" s="142">
        <f>ROUND(I136*H136,2)</f>
        <v>0</v>
      </c>
      <c r="K136" s="138" t="s">
        <v>172</v>
      </c>
      <c r="L136" s="32"/>
      <c r="M136" s="143" t="s">
        <v>1</v>
      </c>
      <c r="N136" s="144" t="s">
        <v>52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160</v>
      </c>
      <c r="AT136" s="147" t="s">
        <v>155</v>
      </c>
      <c r="AU136" s="147" t="s">
        <v>96</v>
      </c>
      <c r="AY136" s="16" t="s">
        <v>153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6" t="s">
        <v>94</v>
      </c>
      <c r="BK136" s="148">
        <f>ROUND(I136*H136,2)</f>
        <v>0</v>
      </c>
      <c r="BL136" s="16" t="s">
        <v>160</v>
      </c>
      <c r="BM136" s="147" t="s">
        <v>288</v>
      </c>
    </row>
    <row r="137" spans="2:65" s="13" customFormat="1" ht="11.25">
      <c r="B137" s="156"/>
      <c r="D137" s="150" t="s">
        <v>162</v>
      </c>
      <c r="E137" s="157" t="s">
        <v>1</v>
      </c>
      <c r="F137" s="158" t="s">
        <v>289</v>
      </c>
      <c r="H137" s="159">
        <v>315</v>
      </c>
      <c r="I137" s="160"/>
      <c r="L137" s="156"/>
      <c r="M137" s="161"/>
      <c r="T137" s="162"/>
      <c r="AT137" s="157" t="s">
        <v>162</v>
      </c>
      <c r="AU137" s="157" t="s">
        <v>96</v>
      </c>
      <c r="AV137" s="13" t="s">
        <v>96</v>
      </c>
      <c r="AW137" s="13" t="s">
        <v>42</v>
      </c>
      <c r="AX137" s="13" t="s">
        <v>94</v>
      </c>
      <c r="AY137" s="157" t="s">
        <v>153</v>
      </c>
    </row>
    <row r="138" spans="2:65" s="1" customFormat="1" ht="16.5" customHeight="1">
      <c r="B138" s="32"/>
      <c r="C138" s="136" t="s">
        <v>160</v>
      </c>
      <c r="D138" s="136" t="s">
        <v>155</v>
      </c>
      <c r="E138" s="137" t="s">
        <v>206</v>
      </c>
      <c r="F138" s="138" t="s">
        <v>207</v>
      </c>
      <c r="G138" s="139" t="s">
        <v>158</v>
      </c>
      <c r="H138" s="140">
        <v>1.7000000000000001E-2</v>
      </c>
      <c r="I138" s="141"/>
      <c r="J138" s="142">
        <f>ROUND(I138*H138,2)</f>
        <v>0</v>
      </c>
      <c r="K138" s="138" t="s">
        <v>172</v>
      </c>
      <c r="L138" s="32"/>
      <c r="M138" s="143" t="s">
        <v>1</v>
      </c>
      <c r="N138" s="144" t="s">
        <v>52</v>
      </c>
      <c r="P138" s="145">
        <f>O138*H138</f>
        <v>0</v>
      </c>
      <c r="Q138" s="145">
        <v>0</v>
      </c>
      <c r="R138" s="145">
        <f>Q138*H138</f>
        <v>0</v>
      </c>
      <c r="S138" s="145">
        <v>0</v>
      </c>
      <c r="T138" s="146">
        <f>S138*H138</f>
        <v>0</v>
      </c>
      <c r="AR138" s="147" t="s">
        <v>160</v>
      </c>
      <c r="AT138" s="147" t="s">
        <v>155</v>
      </c>
      <c r="AU138" s="147" t="s">
        <v>96</v>
      </c>
      <c r="AY138" s="16" t="s">
        <v>153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6" t="s">
        <v>94</v>
      </c>
      <c r="BK138" s="148">
        <f>ROUND(I138*H138,2)</f>
        <v>0</v>
      </c>
      <c r="BL138" s="16" t="s">
        <v>160</v>
      </c>
      <c r="BM138" s="147" t="s">
        <v>290</v>
      </c>
    </row>
    <row r="139" spans="2:65" s="13" customFormat="1" ht="11.25">
      <c r="B139" s="156"/>
      <c r="D139" s="150" t="s">
        <v>162</v>
      </c>
      <c r="E139" s="157" t="s">
        <v>1</v>
      </c>
      <c r="F139" s="158" t="s">
        <v>291</v>
      </c>
      <c r="H139" s="159">
        <v>1.7000000000000001E-2</v>
      </c>
      <c r="I139" s="160"/>
      <c r="L139" s="156"/>
      <c r="M139" s="161"/>
      <c r="T139" s="162"/>
      <c r="AT139" s="157" t="s">
        <v>162</v>
      </c>
      <c r="AU139" s="157" t="s">
        <v>96</v>
      </c>
      <c r="AV139" s="13" t="s">
        <v>96</v>
      </c>
      <c r="AW139" s="13" t="s">
        <v>42</v>
      </c>
      <c r="AX139" s="13" t="s">
        <v>94</v>
      </c>
      <c r="AY139" s="157" t="s">
        <v>153</v>
      </c>
    </row>
    <row r="140" spans="2:65" s="12" customFormat="1" ht="11.25">
      <c r="B140" s="149"/>
      <c r="D140" s="150" t="s">
        <v>162</v>
      </c>
      <c r="E140" s="151" t="s">
        <v>1</v>
      </c>
      <c r="F140" s="152" t="s">
        <v>292</v>
      </c>
      <c r="H140" s="151" t="s">
        <v>1</v>
      </c>
      <c r="I140" s="153"/>
      <c r="L140" s="149"/>
      <c r="M140" s="154"/>
      <c r="T140" s="155"/>
      <c r="AT140" s="151" t="s">
        <v>162</v>
      </c>
      <c r="AU140" s="151" t="s">
        <v>96</v>
      </c>
      <c r="AV140" s="12" t="s">
        <v>94</v>
      </c>
      <c r="AW140" s="12" t="s">
        <v>42</v>
      </c>
      <c r="AX140" s="12" t="s">
        <v>87</v>
      </c>
      <c r="AY140" s="151" t="s">
        <v>153</v>
      </c>
    </row>
    <row r="141" spans="2:65" s="1" customFormat="1" ht="16.5" customHeight="1">
      <c r="B141" s="32"/>
      <c r="C141" s="170" t="s">
        <v>185</v>
      </c>
      <c r="D141" s="170" t="s">
        <v>195</v>
      </c>
      <c r="E141" s="171" t="s">
        <v>293</v>
      </c>
      <c r="F141" s="172" t="s">
        <v>294</v>
      </c>
      <c r="G141" s="173" t="s">
        <v>171</v>
      </c>
      <c r="H141" s="174">
        <v>1705.68</v>
      </c>
      <c r="I141" s="175"/>
      <c r="J141" s="176">
        <f>ROUND(I141*H141,2)</f>
        <v>0</v>
      </c>
      <c r="K141" s="172" t="s">
        <v>159</v>
      </c>
      <c r="L141" s="177"/>
      <c r="M141" s="178" t="s">
        <v>1</v>
      </c>
      <c r="N141" s="179" t="s">
        <v>52</v>
      </c>
      <c r="P141" s="145">
        <f>O141*H141</f>
        <v>0</v>
      </c>
      <c r="Q141" s="145">
        <v>0</v>
      </c>
      <c r="R141" s="145">
        <f>Q141*H141</f>
        <v>0</v>
      </c>
      <c r="S141" s="145">
        <v>0</v>
      </c>
      <c r="T141" s="146">
        <f>S141*H141</f>
        <v>0</v>
      </c>
      <c r="AR141" s="147" t="s">
        <v>198</v>
      </c>
      <c r="AT141" s="147" t="s">
        <v>195</v>
      </c>
      <c r="AU141" s="147" t="s">
        <v>96</v>
      </c>
      <c r="AY141" s="16" t="s">
        <v>153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6" t="s">
        <v>94</v>
      </c>
      <c r="BK141" s="148">
        <f>ROUND(I141*H141,2)</f>
        <v>0</v>
      </c>
      <c r="BL141" s="16" t="s">
        <v>160</v>
      </c>
      <c r="BM141" s="147" t="s">
        <v>295</v>
      </c>
    </row>
    <row r="142" spans="2:65" s="13" customFormat="1" ht="11.25">
      <c r="B142" s="156"/>
      <c r="D142" s="150" t="s">
        <v>162</v>
      </c>
      <c r="E142" s="157" t="s">
        <v>1</v>
      </c>
      <c r="F142" s="158" t="s">
        <v>296</v>
      </c>
      <c r="H142" s="159">
        <v>1705.68</v>
      </c>
      <c r="I142" s="160"/>
      <c r="L142" s="156"/>
      <c r="M142" s="161"/>
      <c r="T142" s="162"/>
      <c r="AT142" s="157" t="s">
        <v>162</v>
      </c>
      <c r="AU142" s="157" t="s">
        <v>96</v>
      </c>
      <c r="AV142" s="13" t="s">
        <v>96</v>
      </c>
      <c r="AW142" s="13" t="s">
        <v>42</v>
      </c>
      <c r="AX142" s="13" t="s">
        <v>94</v>
      </c>
      <c r="AY142" s="157" t="s">
        <v>153</v>
      </c>
    </row>
    <row r="143" spans="2:65" s="1" customFormat="1" ht="16.5" customHeight="1">
      <c r="B143" s="32"/>
      <c r="C143" s="136" t="s">
        <v>194</v>
      </c>
      <c r="D143" s="136" t="s">
        <v>155</v>
      </c>
      <c r="E143" s="137" t="s">
        <v>227</v>
      </c>
      <c r="F143" s="138" t="s">
        <v>228</v>
      </c>
      <c r="G143" s="139" t="s">
        <v>229</v>
      </c>
      <c r="H143" s="140">
        <v>165.6</v>
      </c>
      <c r="I143" s="141"/>
      <c r="J143" s="142">
        <f>ROUND(I143*H143,2)</f>
        <v>0</v>
      </c>
      <c r="K143" s="138" t="s">
        <v>172</v>
      </c>
      <c r="L143" s="32"/>
      <c r="M143" s="143" t="s">
        <v>1</v>
      </c>
      <c r="N143" s="144" t="s">
        <v>52</v>
      </c>
      <c r="P143" s="145">
        <f>O143*H143</f>
        <v>0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AR143" s="147" t="s">
        <v>160</v>
      </c>
      <c r="AT143" s="147" t="s">
        <v>155</v>
      </c>
      <c r="AU143" s="147" t="s">
        <v>96</v>
      </c>
      <c r="AY143" s="16" t="s">
        <v>153</v>
      </c>
      <c r="BE143" s="148">
        <f>IF(N143="základní",J143,0)</f>
        <v>0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6" t="s">
        <v>94</v>
      </c>
      <c r="BK143" s="148">
        <f>ROUND(I143*H143,2)</f>
        <v>0</v>
      </c>
      <c r="BL143" s="16" t="s">
        <v>160</v>
      </c>
      <c r="BM143" s="147" t="s">
        <v>297</v>
      </c>
    </row>
    <row r="144" spans="2:65" s="13" customFormat="1" ht="11.25">
      <c r="B144" s="156"/>
      <c r="D144" s="150" t="s">
        <v>162</v>
      </c>
      <c r="E144" s="157" t="s">
        <v>1</v>
      </c>
      <c r="F144" s="158" t="s">
        <v>298</v>
      </c>
      <c r="H144" s="159">
        <v>165.6</v>
      </c>
      <c r="I144" s="160"/>
      <c r="L144" s="156"/>
      <c r="M144" s="161"/>
      <c r="T144" s="162"/>
      <c r="AT144" s="157" t="s">
        <v>162</v>
      </c>
      <c r="AU144" s="157" t="s">
        <v>96</v>
      </c>
      <c r="AV144" s="13" t="s">
        <v>96</v>
      </c>
      <c r="AW144" s="13" t="s">
        <v>42</v>
      </c>
      <c r="AX144" s="13" t="s">
        <v>94</v>
      </c>
      <c r="AY144" s="157" t="s">
        <v>153</v>
      </c>
    </row>
    <row r="145" spans="2:65" s="1" customFormat="1" ht="16.5" customHeight="1">
      <c r="B145" s="32"/>
      <c r="C145" s="136" t="s">
        <v>200</v>
      </c>
      <c r="D145" s="136" t="s">
        <v>155</v>
      </c>
      <c r="E145" s="137" t="s">
        <v>233</v>
      </c>
      <c r="F145" s="138" t="s">
        <v>234</v>
      </c>
      <c r="G145" s="139" t="s">
        <v>229</v>
      </c>
      <c r="H145" s="140">
        <v>165.6</v>
      </c>
      <c r="I145" s="141"/>
      <c r="J145" s="142">
        <f>ROUND(I145*H145,2)</f>
        <v>0</v>
      </c>
      <c r="K145" s="138" t="s">
        <v>172</v>
      </c>
      <c r="L145" s="32"/>
      <c r="M145" s="143" t="s">
        <v>1</v>
      </c>
      <c r="N145" s="144" t="s">
        <v>52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160</v>
      </c>
      <c r="AT145" s="147" t="s">
        <v>155</v>
      </c>
      <c r="AU145" s="147" t="s">
        <v>96</v>
      </c>
      <c r="AY145" s="16" t="s">
        <v>153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6" t="s">
        <v>94</v>
      </c>
      <c r="BK145" s="148">
        <f>ROUND(I145*H145,2)</f>
        <v>0</v>
      </c>
      <c r="BL145" s="16" t="s">
        <v>160</v>
      </c>
      <c r="BM145" s="147" t="s">
        <v>299</v>
      </c>
    </row>
    <row r="146" spans="2:65" s="13" customFormat="1" ht="11.25">
      <c r="B146" s="156"/>
      <c r="D146" s="150" t="s">
        <v>162</v>
      </c>
      <c r="E146" s="157" t="s">
        <v>1</v>
      </c>
      <c r="F146" s="158" t="s">
        <v>298</v>
      </c>
      <c r="H146" s="159">
        <v>165.6</v>
      </c>
      <c r="I146" s="160"/>
      <c r="L146" s="156"/>
      <c r="M146" s="161"/>
      <c r="T146" s="162"/>
      <c r="AT146" s="157" t="s">
        <v>162</v>
      </c>
      <c r="AU146" s="157" t="s">
        <v>96</v>
      </c>
      <c r="AV146" s="13" t="s">
        <v>96</v>
      </c>
      <c r="AW146" s="13" t="s">
        <v>42</v>
      </c>
      <c r="AX146" s="13" t="s">
        <v>94</v>
      </c>
      <c r="AY146" s="157" t="s">
        <v>153</v>
      </c>
    </row>
    <row r="147" spans="2:65" s="1" customFormat="1" ht="16.5" customHeight="1">
      <c r="B147" s="32"/>
      <c r="C147" s="136" t="s">
        <v>198</v>
      </c>
      <c r="D147" s="136" t="s">
        <v>155</v>
      </c>
      <c r="E147" s="137" t="s">
        <v>237</v>
      </c>
      <c r="F147" s="138" t="s">
        <v>238</v>
      </c>
      <c r="G147" s="139" t="s">
        <v>229</v>
      </c>
      <c r="H147" s="140">
        <v>165.6</v>
      </c>
      <c r="I147" s="141"/>
      <c r="J147" s="142">
        <f>ROUND(I147*H147,2)</f>
        <v>0</v>
      </c>
      <c r="K147" s="138" t="s">
        <v>172</v>
      </c>
      <c r="L147" s="32"/>
      <c r="M147" s="143" t="s">
        <v>1</v>
      </c>
      <c r="N147" s="144" t="s">
        <v>52</v>
      </c>
      <c r="P147" s="145">
        <f>O147*H147</f>
        <v>0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AR147" s="147" t="s">
        <v>160</v>
      </c>
      <c r="AT147" s="147" t="s">
        <v>155</v>
      </c>
      <c r="AU147" s="147" t="s">
        <v>96</v>
      </c>
      <c r="AY147" s="16" t="s">
        <v>153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6" t="s">
        <v>94</v>
      </c>
      <c r="BK147" s="148">
        <f>ROUND(I147*H147,2)</f>
        <v>0</v>
      </c>
      <c r="BL147" s="16" t="s">
        <v>160</v>
      </c>
      <c r="BM147" s="147" t="s">
        <v>300</v>
      </c>
    </row>
    <row r="148" spans="2:65" s="12" customFormat="1" ht="11.25">
      <c r="B148" s="149"/>
      <c r="D148" s="150" t="s">
        <v>162</v>
      </c>
      <c r="E148" s="151" t="s">
        <v>1</v>
      </c>
      <c r="F148" s="152" t="s">
        <v>240</v>
      </c>
      <c r="H148" s="151" t="s">
        <v>1</v>
      </c>
      <c r="I148" s="153"/>
      <c r="L148" s="149"/>
      <c r="M148" s="154"/>
      <c r="T148" s="155"/>
      <c r="AT148" s="151" t="s">
        <v>162</v>
      </c>
      <c r="AU148" s="151" t="s">
        <v>96</v>
      </c>
      <c r="AV148" s="12" t="s">
        <v>94</v>
      </c>
      <c r="AW148" s="12" t="s">
        <v>42</v>
      </c>
      <c r="AX148" s="12" t="s">
        <v>87</v>
      </c>
      <c r="AY148" s="151" t="s">
        <v>153</v>
      </c>
    </row>
    <row r="149" spans="2:65" s="13" customFormat="1" ht="11.25">
      <c r="B149" s="156"/>
      <c r="D149" s="150" t="s">
        <v>162</v>
      </c>
      <c r="E149" s="157" t="s">
        <v>1</v>
      </c>
      <c r="F149" s="158" t="s">
        <v>298</v>
      </c>
      <c r="H149" s="159">
        <v>165.6</v>
      </c>
      <c r="I149" s="160"/>
      <c r="L149" s="156"/>
      <c r="M149" s="185"/>
      <c r="N149" s="186"/>
      <c r="O149" s="186"/>
      <c r="P149" s="186"/>
      <c r="Q149" s="186"/>
      <c r="R149" s="186"/>
      <c r="S149" s="186"/>
      <c r="T149" s="187"/>
      <c r="AT149" s="157" t="s">
        <v>162</v>
      </c>
      <c r="AU149" s="157" t="s">
        <v>96</v>
      </c>
      <c r="AV149" s="13" t="s">
        <v>96</v>
      </c>
      <c r="AW149" s="13" t="s">
        <v>42</v>
      </c>
      <c r="AX149" s="13" t="s">
        <v>94</v>
      </c>
      <c r="AY149" s="157" t="s">
        <v>153</v>
      </c>
    </row>
    <row r="150" spans="2:65" s="1" customFormat="1" ht="6.95" customHeight="1">
      <c r="B150" s="44"/>
      <c r="C150" s="45"/>
      <c r="D150" s="45"/>
      <c r="E150" s="45"/>
      <c r="F150" s="45"/>
      <c r="G150" s="45"/>
      <c r="H150" s="45"/>
      <c r="I150" s="45"/>
      <c r="J150" s="45"/>
      <c r="K150" s="45"/>
      <c r="L150" s="32"/>
    </row>
  </sheetData>
  <sheetProtection algorithmName="SHA-512" hashValue="AWYLm2xNYyr+/qqF/Z7GM+q+aEFztChaSccuOvfp0h13JbM+avF6eSNrzdmlr/ZNfc3S15/djEVn1exz+3CKKg==" saltValue="bkf5EsOeg083l6G99U+VfqTRBnbJT+vavqjmScE0LrzeykppLVHOuMHO9q9m97DJtTs68mpHGIG0JqrWF7OEkg==" spinCount="100000" sheet="1" objects="1" scenarios="1" formatColumns="0" formatRows="0" autoFilter="0"/>
  <autoFilter ref="C121:K149" xr:uid="{00000000-0009-0000-0000-000003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4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6" t="s">
        <v>113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96</v>
      </c>
    </row>
    <row r="4" spans="2:46" ht="24.95" customHeight="1">
      <c r="B4" s="19"/>
      <c r="D4" s="20" t="s">
        <v>126</v>
      </c>
      <c r="L4" s="19"/>
      <c r="M4" s="9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6" t="str">
        <f>'Rekapitulace stavby'!K6</f>
        <v>NÁSLEDNÁ PÉČE O ZELEŇ 3 ROKY - VEŘEJNÉ PROSTRANSTVÍ POD ŘEČKOVICKÝM HŘBITOVEM</v>
      </c>
      <c r="F7" s="237"/>
      <c r="G7" s="237"/>
      <c r="H7" s="237"/>
      <c r="L7" s="19"/>
    </row>
    <row r="8" spans="2:46" ht="12" customHeight="1">
      <c r="B8" s="19"/>
      <c r="D8" s="26" t="s">
        <v>127</v>
      </c>
      <c r="L8" s="19"/>
    </row>
    <row r="9" spans="2:46" s="1" customFormat="1" ht="16.5" customHeight="1">
      <c r="B9" s="32"/>
      <c r="E9" s="236" t="s">
        <v>245</v>
      </c>
      <c r="F9" s="238"/>
      <c r="G9" s="238"/>
      <c r="H9" s="238"/>
      <c r="L9" s="32"/>
    </row>
    <row r="10" spans="2:46" s="1" customFormat="1" ht="12" customHeight="1">
      <c r="B10" s="32"/>
      <c r="D10" s="26" t="s">
        <v>129</v>
      </c>
      <c r="L10" s="32"/>
    </row>
    <row r="11" spans="2:46" s="1" customFormat="1" ht="16.5" customHeight="1">
      <c r="B11" s="32"/>
      <c r="E11" s="199" t="s">
        <v>301</v>
      </c>
      <c r="F11" s="238"/>
      <c r="G11" s="238"/>
      <c r="H11" s="238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6" t="s">
        <v>18</v>
      </c>
      <c r="F13" s="24" t="s">
        <v>19</v>
      </c>
      <c r="I13" s="26" t="s">
        <v>20</v>
      </c>
      <c r="J13" s="24" t="s">
        <v>21</v>
      </c>
      <c r="L13" s="32"/>
    </row>
    <row r="14" spans="2:46" s="1" customFormat="1" ht="12" customHeight="1">
      <c r="B14" s="32"/>
      <c r="D14" s="26" t="s">
        <v>22</v>
      </c>
      <c r="F14" s="24" t="s">
        <v>23</v>
      </c>
      <c r="I14" s="26" t="s">
        <v>24</v>
      </c>
      <c r="J14" s="52" t="str">
        <f>'Rekapitulace stavby'!AN8</f>
        <v>8. 6. 2023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6" t="s">
        <v>30</v>
      </c>
      <c r="I16" s="26" t="s">
        <v>31</v>
      </c>
      <c r="J16" s="24" t="s">
        <v>32</v>
      </c>
      <c r="L16" s="32"/>
    </row>
    <row r="17" spans="2:12" s="1" customFormat="1" ht="18" customHeight="1">
      <c r="B17" s="32"/>
      <c r="E17" s="24" t="s">
        <v>33</v>
      </c>
      <c r="I17" s="26" t="s">
        <v>34</v>
      </c>
      <c r="J17" s="24" t="s">
        <v>35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6" t="s">
        <v>36</v>
      </c>
      <c r="I19" s="26" t="s">
        <v>31</v>
      </c>
      <c r="J19" s="27" t="str">
        <f>'Rekapitulace stavby'!AN13</f>
        <v>Vyplň údaj</v>
      </c>
      <c r="L19" s="32"/>
    </row>
    <row r="20" spans="2:12" s="1" customFormat="1" ht="18" customHeight="1">
      <c r="B20" s="32"/>
      <c r="E20" s="239" t="str">
        <f>'Rekapitulace stavby'!E14</f>
        <v>Vyplň údaj</v>
      </c>
      <c r="F20" s="204"/>
      <c r="G20" s="204"/>
      <c r="H20" s="204"/>
      <c r="I20" s="26" t="s">
        <v>34</v>
      </c>
      <c r="J20" s="27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6" t="s">
        <v>38</v>
      </c>
      <c r="I22" s="26" t="s">
        <v>31</v>
      </c>
      <c r="J22" s="24" t="s">
        <v>39</v>
      </c>
      <c r="L22" s="32"/>
    </row>
    <row r="23" spans="2:12" s="1" customFormat="1" ht="18" customHeight="1">
      <c r="B23" s="32"/>
      <c r="E23" s="24" t="s">
        <v>40</v>
      </c>
      <c r="I23" s="26" t="s">
        <v>34</v>
      </c>
      <c r="J23" s="24" t="s">
        <v>41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6" t="s">
        <v>43</v>
      </c>
      <c r="I25" s="26" t="s">
        <v>31</v>
      </c>
      <c r="J25" s="24" t="str">
        <f>IF('Rekapitulace stavby'!AN19="","",'Rekapitulace stavby'!AN19)</f>
        <v/>
      </c>
      <c r="L25" s="32"/>
    </row>
    <row r="26" spans="2:12" s="1" customFormat="1" ht="18" customHeight="1">
      <c r="B26" s="32"/>
      <c r="E26" s="24" t="str">
        <f>IF('Rekapitulace stavby'!E20="","",'Rekapitulace stavby'!E20)</f>
        <v xml:space="preserve"> </v>
      </c>
      <c r="I26" s="26" t="s">
        <v>34</v>
      </c>
      <c r="J26" s="24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6" t="s">
        <v>45</v>
      </c>
      <c r="L28" s="32"/>
    </row>
    <row r="29" spans="2:12" s="7" customFormat="1" ht="16.5" customHeight="1">
      <c r="B29" s="94"/>
      <c r="E29" s="209" t="s">
        <v>1</v>
      </c>
      <c r="F29" s="209"/>
      <c r="G29" s="209"/>
      <c r="H29" s="209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47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49</v>
      </c>
      <c r="I34" s="35" t="s">
        <v>48</v>
      </c>
      <c r="J34" s="35" t="s">
        <v>50</v>
      </c>
      <c r="L34" s="32"/>
    </row>
    <row r="35" spans="2:12" s="1" customFormat="1" ht="14.45" customHeight="1">
      <c r="B35" s="32"/>
      <c r="D35" s="55" t="s">
        <v>51</v>
      </c>
      <c r="E35" s="26" t="s">
        <v>52</v>
      </c>
      <c r="F35" s="86">
        <f>ROUND((SUM(BE122:BE146)),  2)</f>
        <v>0</v>
      </c>
      <c r="I35" s="96">
        <v>0.21</v>
      </c>
      <c r="J35" s="86">
        <f>ROUND(((SUM(BE122:BE146))*I35),  2)</f>
        <v>0</v>
      </c>
      <c r="L35" s="32"/>
    </row>
    <row r="36" spans="2:12" s="1" customFormat="1" ht="14.45" customHeight="1">
      <c r="B36" s="32"/>
      <c r="E36" s="26" t="s">
        <v>53</v>
      </c>
      <c r="F36" s="86">
        <f>ROUND((SUM(BF122:BF146)),  2)</f>
        <v>0</v>
      </c>
      <c r="I36" s="96">
        <v>0.15</v>
      </c>
      <c r="J36" s="86">
        <f>ROUND(((SUM(BF122:BF146))*I36),  2)</f>
        <v>0</v>
      </c>
      <c r="L36" s="32"/>
    </row>
    <row r="37" spans="2:12" s="1" customFormat="1" ht="14.45" hidden="1" customHeight="1">
      <c r="B37" s="32"/>
      <c r="E37" s="26" t="s">
        <v>54</v>
      </c>
      <c r="F37" s="86">
        <f>ROUND((SUM(BG122:BG146)),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6" t="s">
        <v>55</v>
      </c>
      <c r="F38" s="86">
        <f>ROUND((SUM(BH122:BH146)),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6" t="s">
        <v>56</v>
      </c>
      <c r="F39" s="86">
        <f>ROUND((SUM(BI122:BI146)),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57</v>
      </c>
      <c r="E41" s="57"/>
      <c r="F41" s="57"/>
      <c r="G41" s="99" t="s">
        <v>58</v>
      </c>
      <c r="H41" s="100" t="s">
        <v>59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2"/>
      <c r="D50" s="41" t="s">
        <v>60</v>
      </c>
      <c r="E50" s="42"/>
      <c r="F50" s="42"/>
      <c r="G50" s="41" t="s">
        <v>61</v>
      </c>
      <c r="H50" s="42"/>
      <c r="I50" s="42"/>
      <c r="J50" s="42"/>
      <c r="K50" s="42"/>
      <c r="L50" s="32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2"/>
      <c r="D61" s="43" t="s">
        <v>62</v>
      </c>
      <c r="E61" s="34"/>
      <c r="F61" s="103" t="s">
        <v>63</v>
      </c>
      <c r="G61" s="43" t="s">
        <v>62</v>
      </c>
      <c r="H61" s="34"/>
      <c r="I61" s="34"/>
      <c r="J61" s="104" t="s">
        <v>63</v>
      </c>
      <c r="K61" s="34"/>
      <c r="L61" s="32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2"/>
      <c r="D65" s="41" t="s">
        <v>64</v>
      </c>
      <c r="E65" s="42"/>
      <c r="F65" s="42"/>
      <c r="G65" s="41" t="s">
        <v>65</v>
      </c>
      <c r="H65" s="42"/>
      <c r="I65" s="42"/>
      <c r="J65" s="42"/>
      <c r="K65" s="42"/>
      <c r="L65" s="32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2"/>
      <c r="D76" s="43" t="s">
        <v>62</v>
      </c>
      <c r="E76" s="34"/>
      <c r="F76" s="103" t="s">
        <v>63</v>
      </c>
      <c r="G76" s="43" t="s">
        <v>62</v>
      </c>
      <c r="H76" s="34"/>
      <c r="I76" s="34"/>
      <c r="J76" s="104" t="s">
        <v>63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0" t="s">
        <v>131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6" t="s">
        <v>16</v>
      </c>
      <c r="L84" s="32"/>
    </row>
    <row r="85" spans="2:12" s="1" customFormat="1" ht="16.5" customHeight="1">
      <c r="B85" s="32"/>
      <c r="E85" s="236" t="str">
        <f>E7</f>
        <v>NÁSLEDNÁ PÉČE O ZELEŇ 3 ROKY - VEŘEJNÉ PROSTRANSTVÍ POD ŘEČKOVICKÝM HŘBITOVEM</v>
      </c>
      <c r="F85" s="237"/>
      <c r="G85" s="237"/>
      <c r="H85" s="237"/>
      <c r="L85" s="32"/>
    </row>
    <row r="86" spans="2:12" ht="12" customHeight="1">
      <c r="B86" s="19"/>
      <c r="C86" s="26" t="s">
        <v>127</v>
      </c>
      <c r="L86" s="19"/>
    </row>
    <row r="87" spans="2:12" s="1" customFormat="1" ht="16.5" customHeight="1">
      <c r="B87" s="32"/>
      <c r="E87" s="236" t="s">
        <v>245</v>
      </c>
      <c r="F87" s="238"/>
      <c r="G87" s="238"/>
      <c r="H87" s="238"/>
      <c r="L87" s="32"/>
    </row>
    <row r="88" spans="2:12" s="1" customFormat="1" ht="12" customHeight="1">
      <c r="B88" s="32"/>
      <c r="C88" s="26" t="s">
        <v>129</v>
      </c>
      <c r="L88" s="32"/>
    </row>
    <row r="89" spans="2:12" s="1" customFormat="1" ht="16.5" customHeight="1">
      <c r="B89" s="32"/>
      <c r="E89" s="199" t="str">
        <f>E11</f>
        <v>SO 04.3.c - Vysazené keře - následná péče 3 roky</v>
      </c>
      <c r="F89" s="238"/>
      <c r="G89" s="238"/>
      <c r="H89" s="238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6" t="s">
        <v>22</v>
      </c>
      <c r="F91" s="24" t="str">
        <f>F14</f>
        <v>Brno - Řečkovice</v>
      </c>
      <c r="I91" s="26" t="s">
        <v>24</v>
      </c>
      <c r="J91" s="52" t="str">
        <f>IF(J14="","",J14)</f>
        <v>8. 6. 2023</v>
      </c>
      <c r="L91" s="32"/>
    </row>
    <row r="92" spans="2:12" s="1" customFormat="1" ht="6.95" customHeight="1">
      <c r="B92" s="32"/>
      <c r="L92" s="32"/>
    </row>
    <row r="93" spans="2:12" s="1" customFormat="1" ht="40.15" customHeight="1">
      <c r="B93" s="32"/>
      <c r="C93" s="26" t="s">
        <v>30</v>
      </c>
      <c r="F93" s="24" t="str">
        <f>E17</f>
        <v>Statutární město Brno, měst.č.Řečkovice-Mokrá hora</v>
      </c>
      <c r="I93" s="26" t="s">
        <v>38</v>
      </c>
      <c r="J93" s="30" t="str">
        <f>E23</f>
        <v>Ateliér zahradní a krajin.architektury Z.Sendler</v>
      </c>
      <c r="L93" s="32"/>
    </row>
    <row r="94" spans="2:12" s="1" customFormat="1" ht="15.2" customHeight="1">
      <c r="B94" s="32"/>
      <c r="C94" s="26" t="s">
        <v>36</v>
      </c>
      <c r="F94" s="24" t="str">
        <f>IF(E20="","",E20)</f>
        <v>Vyplň údaj</v>
      </c>
      <c r="I94" s="26" t="s">
        <v>43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132</v>
      </c>
      <c r="D96" s="97"/>
      <c r="E96" s="97"/>
      <c r="F96" s="97"/>
      <c r="G96" s="97"/>
      <c r="H96" s="97"/>
      <c r="I96" s="97"/>
      <c r="J96" s="106" t="s">
        <v>133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134</v>
      </c>
      <c r="J98" s="66">
        <f>J122</f>
        <v>0</v>
      </c>
      <c r="L98" s="32"/>
      <c r="AU98" s="16" t="s">
        <v>135</v>
      </c>
    </row>
    <row r="99" spans="2:47" s="8" customFormat="1" ht="24.95" customHeight="1">
      <c r="B99" s="108"/>
      <c r="D99" s="109" t="s">
        <v>136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137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0" t="s">
        <v>138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6" t="s">
        <v>16</v>
      </c>
      <c r="L109" s="32"/>
    </row>
    <row r="110" spans="2:47" s="1" customFormat="1" ht="16.5" customHeight="1">
      <c r="B110" s="32"/>
      <c r="E110" s="236" t="str">
        <f>E7</f>
        <v>NÁSLEDNÁ PÉČE O ZELEŇ 3 ROKY - VEŘEJNÉ PROSTRANSTVÍ POD ŘEČKOVICKÝM HŘBITOVEM</v>
      </c>
      <c r="F110" s="237"/>
      <c r="G110" s="237"/>
      <c r="H110" s="237"/>
      <c r="L110" s="32"/>
    </row>
    <row r="111" spans="2:47" ht="12" customHeight="1">
      <c r="B111" s="19"/>
      <c r="C111" s="26" t="s">
        <v>127</v>
      </c>
      <c r="L111" s="19"/>
    </row>
    <row r="112" spans="2:47" s="1" customFormat="1" ht="16.5" customHeight="1">
      <c r="B112" s="32"/>
      <c r="E112" s="236" t="s">
        <v>245</v>
      </c>
      <c r="F112" s="238"/>
      <c r="G112" s="238"/>
      <c r="H112" s="238"/>
      <c r="L112" s="32"/>
    </row>
    <row r="113" spans="2:65" s="1" customFormat="1" ht="12" customHeight="1">
      <c r="B113" s="32"/>
      <c r="C113" s="26" t="s">
        <v>129</v>
      </c>
      <c r="L113" s="32"/>
    </row>
    <row r="114" spans="2:65" s="1" customFormat="1" ht="16.5" customHeight="1">
      <c r="B114" s="32"/>
      <c r="E114" s="199" t="str">
        <f>E11</f>
        <v>SO 04.3.c - Vysazené keře - následná péče 3 roky</v>
      </c>
      <c r="F114" s="238"/>
      <c r="G114" s="238"/>
      <c r="H114" s="238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6" t="s">
        <v>22</v>
      </c>
      <c r="F116" s="24" t="str">
        <f>F14</f>
        <v>Brno - Řečkovice</v>
      </c>
      <c r="I116" s="26" t="s">
        <v>24</v>
      </c>
      <c r="J116" s="52" t="str">
        <f>IF(J14="","",J14)</f>
        <v>8. 6. 2023</v>
      </c>
      <c r="L116" s="32"/>
    </row>
    <row r="117" spans="2:65" s="1" customFormat="1" ht="6.95" customHeight="1">
      <c r="B117" s="32"/>
      <c r="L117" s="32"/>
    </row>
    <row r="118" spans="2:65" s="1" customFormat="1" ht="40.15" customHeight="1">
      <c r="B118" s="32"/>
      <c r="C118" s="26" t="s">
        <v>30</v>
      </c>
      <c r="F118" s="24" t="str">
        <f>E17</f>
        <v>Statutární město Brno, měst.č.Řečkovice-Mokrá hora</v>
      </c>
      <c r="I118" s="26" t="s">
        <v>38</v>
      </c>
      <c r="J118" s="30" t="str">
        <f>E23</f>
        <v>Ateliér zahradní a krajin.architektury Z.Sendler</v>
      </c>
      <c r="L118" s="32"/>
    </row>
    <row r="119" spans="2:65" s="1" customFormat="1" ht="15.2" customHeight="1">
      <c r="B119" s="32"/>
      <c r="C119" s="26" t="s">
        <v>36</v>
      </c>
      <c r="F119" s="24" t="str">
        <f>IF(E20="","",E20)</f>
        <v>Vyplň údaj</v>
      </c>
      <c r="I119" s="26" t="s">
        <v>43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139</v>
      </c>
      <c r="D121" s="118" t="s">
        <v>72</v>
      </c>
      <c r="E121" s="118" t="s">
        <v>68</v>
      </c>
      <c r="F121" s="118" t="s">
        <v>69</v>
      </c>
      <c r="G121" s="118" t="s">
        <v>140</v>
      </c>
      <c r="H121" s="118" t="s">
        <v>141</v>
      </c>
      <c r="I121" s="118" t="s">
        <v>142</v>
      </c>
      <c r="J121" s="118" t="s">
        <v>133</v>
      </c>
      <c r="K121" s="119" t="s">
        <v>143</v>
      </c>
      <c r="L121" s="116"/>
      <c r="M121" s="59" t="s">
        <v>1</v>
      </c>
      <c r="N121" s="60" t="s">
        <v>51</v>
      </c>
      <c r="O121" s="60" t="s">
        <v>144</v>
      </c>
      <c r="P121" s="60" t="s">
        <v>145</v>
      </c>
      <c r="Q121" s="60" t="s">
        <v>146</v>
      </c>
      <c r="R121" s="60" t="s">
        <v>147</v>
      </c>
      <c r="S121" s="60" t="s">
        <v>148</v>
      </c>
      <c r="T121" s="61" t="s">
        <v>149</v>
      </c>
    </row>
    <row r="122" spans="2:65" s="1" customFormat="1" ht="22.9" customHeight="1">
      <c r="B122" s="32"/>
      <c r="C122" s="64" t="s">
        <v>150</v>
      </c>
      <c r="J122" s="120">
        <f>BK122</f>
        <v>0</v>
      </c>
      <c r="L122" s="32"/>
      <c r="M122" s="62"/>
      <c r="N122" s="53"/>
      <c r="O122" s="53"/>
      <c r="P122" s="121">
        <f>P123</f>
        <v>0</v>
      </c>
      <c r="Q122" s="53"/>
      <c r="R122" s="121">
        <f>R123</f>
        <v>0</v>
      </c>
      <c r="S122" s="53"/>
      <c r="T122" s="122">
        <f>T123</f>
        <v>0</v>
      </c>
      <c r="AT122" s="16" t="s">
        <v>86</v>
      </c>
      <c r="AU122" s="16" t="s">
        <v>135</v>
      </c>
      <c r="BK122" s="123">
        <f>BK123</f>
        <v>0</v>
      </c>
    </row>
    <row r="123" spans="2:65" s="11" customFormat="1" ht="25.9" customHeight="1">
      <c r="B123" s="124"/>
      <c r="D123" s="125" t="s">
        <v>86</v>
      </c>
      <c r="E123" s="126" t="s">
        <v>151</v>
      </c>
      <c r="F123" s="126" t="s">
        <v>152</v>
      </c>
      <c r="I123" s="127"/>
      <c r="J123" s="128">
        <f>BK123</f>
        <v>0</v>
      </c>
      <c r="L123" s="124"/>
      <c r="M123" s="129"/>
      <c r="P123" s="130">
        <f>P124</f>
        <v>0</v>
      </c>
      <c r="R123" s="130">
        <f>R124</f>
        <v>0</v>
      </c>
      <c r="T123" s="131">
        <f>T124</f>
        <v>0</v>
      </c>
      <c r="AR123" s="125" t="s">
        <v>94</v>
      </c>
      <c r="AT123" s="132" t="s">
        <v>86</v>
      </c>
      <c r="AU123" s="132" t="s">
        <v>87</v>
      </c>
      <c r="AY123" s="125" t="s">
        <v>153</v>
      </c>
      <c r="BK123" s="133">
        <f>BK124</f>
        <v>0</v>
      </c>
    </row>
    <row r="124" spans="2:65" s="11" customFormat="1" ht="22.9" customHeight="1">
      <c r="B124" s="124"/>
      <c r="D124" s="125" t="s">
        <v>86</v>
      </c>
      <c r="E124" s="134" t="s">
        <v>94</v>
      </c>
      <c r="F124" s="134" t="s">
        <v>154</v>
      </c>
      <c r="I124" s="127"/>
      <c r="J124" s="135">
        <f>BK124</f>
        <v>0</v>
      </c>
      <c r="L124" s="124"/>
      <c r="M124" s="129"/>
      <c r="P124" s="130">
        <f>SUM(P125:P146)</f>
        <v>0</v>
      </c>
      <c r="R124" s="130">
        <f>SUM(R125:R146)</f>
        <v>0</v>
      </c>
      <c r="T124" s="131">
        <f>SUM(T125:T146)</f>
        <v>0</v>
      </c>
      <c r="AR124" s="125" t="s">
        <v>94</v>
      </c>
      <c r="AT124" s="132" t="s">
        <v>86</v>
      </c>
      <c r="AU124" s="132" t="s">
        <v>94</v>
      </c>
      <c r="AY124" s="125" t="s">
        <v>153</v>
      </c>
      <c r="BK124" s="133">
        <f>SUM(BK125:BK146)</f>
        <v>0</v>
      </c>
    </row>
    <row r="125" spans="2:65" s="1" customFormat="1" ht="24.2" customHeight="1">
      <c r="B125" s="32"/>
      <c r="C125" s="136" t="s">
        <v>94</v>
      </c>
      <c r="D125" s="136" t="s">
        <v>155</v>
      </c>
      <c r="E125" s="137" t="s">
        <v>156</v>
      </c>
      <c r="F125" s="138" t="s">
        <v>157</v>
      </c>
      <c r="G125" s="139" t="s">
        <v>158</v>
      </c>
      <c r="H125" s="140">
        <v>1.53</v>
      </c>
      <c r="I125" s="141"/>
      <c r="J125" s="142">
        <f>ROUND(I125*H125,2)</f>
        <v>0</v>
      </c>
      <c r="K125" s="138" t="s">
        <v>159</v>
      </c>
      <c r="L125" s="32"/>
      <c r="M125" s="143" t="s">
        <v>1</v>
      </c>
      <c r="N125" s="144" t="s">
        <v>52</v>
      </c>
      <c r="P125" s="145">
        <f>O125*H125</f>
        <v>0</v>
      </c>
      <c r="Q125" s="145">
        <v>0</v>
      </c>
      <c r="R125" s="145">
        <f>Q125*H125</f>
        <v>0</v>
      </c>
      <c r="S125" s="145">
        <v>0</v>
      </c>
      <c r="T125" s="146">
        <f>S125*H125</f>
        <v>0</v>
      </c>
      <c r="AR125" s="147" t="s">
        <v>160</v>
      </c>
      <c r="AT125" s="147" t="s">
        <v>155</v>
      </c>
      <c r="AU125" s="147" t="s">
        <v>96</v>
      </c>
      <c r="AY125" s="16" t="s">
        <v>153</v>
      </c>
      <c r="BE125" s="148">
        <f>IF(N125="základní",J125,0)</f>
        <v>0</v>
      </c>
      <c r="BF125" s="148">
        <f>IF(N125="snížená",J125,0)</f>
        <v>0</v>
      </c>
      <c r="BG125" s="148">
        <f>IF(N125="zákl. přenesená",J125,0)</f>
        <v>0</v>
      </c>
      <c r="BH125" s="148">
        <f>IF(N125="sníž. přenesená",J125,0)</f>
        <v>0</v>
      </c>
      <c r="BI125" s="148">
        <f>IF(N125="nulová",J125,0)</f>
        <v>0</v>
      </c>
      <c r="BJ125" s="16" t="s">
        <v>94</v>
      </c>
      <c r="BK125" s="148">
        <f>ROUND(I125*H125,2)</f>
        <v>0</v>
      </c>
      <c r="BL125" s="16" t="s">
        <v>160</v>
      </c>
      <c r="BM125" s="147" t="s">
        <v>302</v>
      </c>
    </row>
    <row r="126" spans="2:65" s="12" customFormat="1" ht="11.25">
      <c r="B126" s="149"/>
      <c r="D126" s="150" t="s">
        <v>162</v>
      </c>
      <c r="E126" s="151" t="s">
        <v>1</v>
      </c>
      <c r="F126" s="152" t="s">
        <v>163</v>
      </c>
      <c r="H126" s="151" t="s">
        <v>1</v>
      </c>
      <c r="I126" s="153"/>
      <c r="L126" s="149"/>
      <c r="M126" s="154"/>
      <c r="T126" s="155"/>
      <c r="AT126" s="151" t="s">
        <v>162</v>
      </c>
      <c r="AU126" s="151" t="s">
        <v>96</v>
      </c>
      <c r="AV126" s="12" t="s">
        <v>94</v>
      </c>
      <c r="AW126" s="12" t="s">
        <v>42</v>
      </c>
      <c r="AX126" s="12" t="s">
        <v>87</v>
      </c>
      <c r="AY126" s="151" t="s">
        <v>153</v>
      </c>
    </row>
    <row r="127" spans="2:65" s="12" customFormat="1" ht="11.25">
      <c r="B127" s="149"/>
      <c r="D127" s="150" t="s">
        <v>162</v>
      </c>
      <c r="E127" s="151" t="s">
        <v>1</v>
      </c>
      <c r="F127" s="152" t="s">
        <v>303</v>
      </c>
      <c r="H127" s="151" t="s">
        <v>1</v>
      </c>
      <c r="I127" s="153"/>
      <c r="L127" s="149"/>
      <c r="M127" s="154"/>
      <c r="T127" s="155"/>
      <c r="AT127" s="151" t="s">
        <v>162</v>
      </c>
      <c r="AU127" s="151" t="s">
        <v>96</v>
      </c>
      <c r="AV127" s="12" t="s">
        <v>94</v>
      </c>
      <c r="AW127" s="12" t="s">
        <v>42</v>
      </c>
      <c r="AX127" s="12" t="s">
        <v>87</v>
      </c>
      <c r="AY127" s="151" t="s">
        <v>153</v>
      </c>
    </row>
    <row r="128" spans="2:65" s="13" customFormat="1" ht="11.25">
      <c r="B128" s="156"/>
      <c r="D128" s="150" t="s">
        <v>162</v>
      </c>
      <c r="E128" s="157" t="s">
        <v>1</v>
      </c>
      <c r="F128" s="158" t="s">
        <v>304</v>
      </c>
      <c r="H128" s="159">
        <v>1.53</v>
      </c>
      <c r="I128" s="160"/>
      <c r="L128" s="156"/>
      <c r="M128" s="161"/>
      <c r="T128" s="162"/>
      <c r="AT128" s="157" t="s">
        <v>162</v>
      </c>
      <c r="AU128" s="157" t="s">
        <v>96</v>
      </c>
      <c r="AV128" s="13" t="s">
        <v>96</v>
      </c>
      <c r="AW128" s="13" t="s">
        <v>42</v>
      </c>
      <c r="AX128" s="13" t="s">
        <v>94</v>
      </c>
      <c r="AY128" s="157" t="s">
        <v>153</v>
      </c>
    </row>
    <row r="129" spans="2:65" s="12" customFormat="1" ht="11.25">
      <c r="B129" s="149"/>
      <c r="D129" s="150" t="s">
        <v>162</v>
      </c>
      <c r="E129" s="151" t="s">
        <v>1</v>
      </c>
      <c r="F129" s="152" t="s">
        <v>305</v>
      </c>
      <c r="H129" s="151" t="s">
        <v>1</v>
      </c>
      <c r="I129" s="153"/>
      <c r="L129" s="149"/>
      <c r="M129" s="154"/>
      <c r="T129" s="155"/>
      <c r="AT129" s="151" t="s">
        <v>162</v>
      </c>
      <c r="AU129" s="151" t="s">
        <v>96</v>
      </c>
      <c r="AV129" s="12" t="s">
        <v>94</v>
      </c>
      <c r="AW129" s="12" t="s">
        <v>42</v>
      </c>
      <c r="AX129" s="12" t="s">
        <v>87</v>
      </c>
      <c r="AY129" s="151" t="s">
        <v>153</v>
      </c>
    </row>
    <row r="130" spans="2:65" s="1" customFormat="1" ht="16.5" customHeight="1">
      <c r="B130" s="32"/>
      <c r="C130" s="136" t="s">
        <v>96</v>
      </c>
      <c r="D130" s="136" t="s">
        <v>155</v>
      </c>
      <c r="E130" s="137" t="s">
        <v>306</v>
      </c>
      <c r="F130" s="138" t="s">
        <v>307</v>
      </c>
      <c r="G130" s="139" t="s">
        <v>171</v>
      </c>
      <c r="H130" s="140">
        <v>120</v>
      </c>
      <c r="I130" s="141"/>
      <c r="J130" s="142">
        <f>ROUND(I130*H130,2)</f>
        <v>0</v>
      </c>
      <c r="K130" s="138" t="s">
        <v>172</v>
      </c>
      <c r="L130" s="32"/>
      <c r="M130" s="143" t="s">
        <v>1</v>
      </c>
      <c r="N130" s="144" t="s">
        <v>52</v>
      </c>
      <c r="P130" s="145">
        <f>O130*H130</f>
        <v>0</v>
      </c>
      <c r="Q130" s="145">
        <v>0</v>
      </c>
      <c r="R130" s="145">
        <f>Q130*H130</f>
        <v>0</v>
      </c>
      <c r="S130" s="145">
        <v>0</v>
      </c>
      <c r="T130" s="146">
        <f>S130*H130</f>
        <v>0</v>
      </c>
      <c r="AR130" s="147" t="s">
        <v>160</v>
      </c>
      <c r="AT130" s="147" t="s">
        <v>155</v>
      </c>
      <c r="AU130" s="147" t="s">
        <v>96</v>
      </c>
      <c r="AY130" s="16" t="s">
        <v>153</v>
      </c>
      <c r="BE130" s="148">
        <f>IF(N130="základní",J130,0)</f>
        <v>0</v>
      </c>
      <c r="BF130" s="148">
        <f>IF(N130="snížená",J130,0)</f>
        <v>0</v>
      </c>
      <c r="BG130" s="148">
        <f>IF(N130="zákl. přenesená",J130,0)</f>
        <v>0</v>
      </c>
      <c r="BH130" s="148">
        <f>IF(N130="sníž. přenesená",J130,0)</f>
        <v>0</v>
      </c>
      <c r="BI130" s="148">
        <f>IF(N130="nulová",J130,0)</f>
        <v>0</v>
      </c>
      <c r="BJ130" s="16" t="s">
        <v>94</v>
      </c>
      <c r="BK130" s="148">
        <f>ROUND(I130*H130,2)</f>
        <v>0</v>
      </c>
      <c r="BL130" s="16" t="s">
        <v>160</v>
      </c>
      <c r="BM130" s="147" t="s">
        <v>308</v>
      </c>
    </row>
    <row r="131" spans="2:65" s="13" customFormat="1" ht="11.25">
      <c r="B131" s="156"/>
      <c r="D131" s="150" t="s">
        <v>162</v>
      </c>
      <c r="E131" s="157" t="s">
        <v>1</v>
      </c>
      <c r="F131" s="158" t="s">
        <v>309</v>
      </c>
      <c r="H131" s="159">
        <v>120</v>
      </c>
      <c r="I131" s="160"/>
      <c r="L131" s="156"/>
      <c r="M131" s="161"/>
      <c r="T131" s="162"/>
      <c r="AT131" s="157" t="s">
        <v>162</v>
      </c>
      <c r="AU131" s="157" t="s">
        <v>96</v>
      </c>
      <c r="AV131" s="13" t="s">
        <v>96</v>
      </c>
      <c r="AW131" s="13" t="s">
        <v>42</v>
      </c>
      <c r="AX131" s="13" t="s">
        <v>94</v>
      </c>
      <c r="AY131" s="157" t="s">
        <v>153</v>
      </c>
    </row>
    <row r="132" spans="2:65" s="1" customFormat="1" ht="16.5" customHeight="1">
      <c r="B132" s="32"/>
      <c r="C132" s="136" t="s">
        <v>175</v>
      </c>
      <c r="D132" s="136" t="s">
        <v>155</v>
      </c>
      <c r="E132" s="137" t="s">
        <v>206</v>
      </c>
      <c r="F132" s="138" t="s">
        <v>207</v>
      </c>
      <c r="G132" s="139" t="s">
        <v>158</v>
      </c>
      <c r="H132" s="140">
        <v>1.2E-2</v>
      </c>
      <c r="I132" s="141"/>
      <c r="J132" s="142">
        <f>ROUND(I132*H132,2)</f>
        <v>0</v>
      </c>
      <c r="K132" s="138" t="s">
        <v>172</v>
      </c>
      <c r="L132" s="32"/>
      <c r="M132" s="143" t="s">
        <v>1</v>
      </c>
      <c r="N132" s="144" t="s">
        <v>52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160</v>
      </c>
      <c r="AT132" s="147" t="s">
        <v>155</v>
      </c>
      <c r="AU132" s="147" t="s">
        <v>96</v>
      </c>
      <c r="AY132" s="16" t="s">
        <v>153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6" t="s">
        <v>94</v>
      </c>
      <c r="BK132" s="148">
        <f>ROUND(I132*H132,2)</f>
        <v>0</v>
      </c>
      <c r="BL132" s="16" t="s">
        <v>160</v>
      </c>
      <c r="BM132" s="147" t="s">
        <v>310</v>
      </c>
    </row>
    <row r="133" spans="2:65" s="13" customFormat="1" ht="11.25">
      <c r="B133" s="156"/>
      <c r="D133" s="150" t="s">
        <v>162</v>
      </c>
      <c r="E133" s="157" t="s">
        <v>1</v>
      </c>
      <c r="F133" s="158" t="s">
        <v>311</v>
      </c>
      <c r="H133" s="159">
        <v>1.2E-2</v>
      </c>
      <c r="I133" s="160"/>
      <c r="L133" s="156"/>
      <c r="M133" s="161"/>
      <c r="T133" s="162"/>
      <c r="AT133" s="157" t="s">
        <v>162</v>
      </c>
      <c r="AU133" s="157" t="s">
        <v>96</v>
      </c>
      <c r="AV133" s="13" t="s">
        <v>96</v>
      </c>
      <c r="AW133" s="13" t="s">
        <v>42</v>
      </c>
      <c r="AX133" s="13" t="s">
        <v>94</v>
      </c>
      <c r="AY133" s="157" t="s">
        <v>153</v>
      </c>
    </row>
    <row r="134" spans="2:65" s="1" customFormat="1" ht="16.5" customHeight="1">
      <c r="B134" s="32"/>
      <c r="C134" s="170" t="s">
        <v>160</v>
      </c>
      <c r="D134" s="170" t="s">
        <v>195</v>
      </c>
      <c r="E134" s="171" t="s">
        <v>212</v>
      </c>
      <c r="F134" s="172" t="s">
        <v>213</v>
      </c>
      <c r="G134" s="173" t="s">
        <v>214</v>
      </c>
      <c r="H134" s="174">
        <v>12</v>
      </c>
      <c r="I134" s="175"/>
      <c r="J134" s="176">
        <f>ROUND(I134*H134,2)</f>
        <v>0</v>
      </c>
      <c r="K134" s="172" t="s">
        <v>159</v>
      </c>
      <c r="L134" s="177"/>
      <c r="M134" s="178" t="s">
        <v>1</v>
      </c>
      <c r="N134" s="179" t="s">
        <v>52</v>
      </c>
      <c r="P134" s="145">
        <f>O134*H134</f>
        <v>0</v>
      </c>
      <c r="Q134" s="145">
        <v>0</v>
      </c>
      <c r="R134" s="145">
        <f>Q134*H134</f>
        <v>0</v>
      </c>
      <c r="S134" s="145">
        <v>0</v>
      </c>
      <c r="T134" s="146">
        <f>S134*H134</f>
        <v>0</v>
      </c>
      <c r="AR134" s="147" t="s">
        <v>198</v>
      </c>
      <c r="AT134" s="147" t="s">
        <v>195</v>
      </c>
      <c r="AU134" s="147" t="s">
        <v>96</v>
      </c>
      <c r="AY134" s="16" t="s">
        <v>153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6" t="s">
        <v>94</v>
      </c>
      <c r="BK134" s="148">
        <f>ROUND(I134*H134,2)</f>
        <v>0</v>
      </c>
      <c r="BL134" s="16" t="s">
        <v>160</v>
      </c>
      <c r="BM134" s="147" t="s">
        <v>312</v>
      </c>
    </row>
    <row r="135" spans="2:65" s="13" customFormat="1" ht="11.25">
      <c r="B135" s="156"/>
      <c r="D135" s="150" t="s">
        <v>162</v>
      </c>
      <c r="E135" s="157" t="s">
        <v>1</v>
      </c>
      <c r="F135" s="158" t="s">
        <v>313</v>
      </c>
      <c r="H135" s="159">
        <v>12</v>
      </c>
      <c r="I135" s="160"/>
      <c r="L135" s="156"/>
      <c r="M135" s="161"/>
      <c r="T135" s="162"/>
      <c r="AT135" s="157" t="s">
        <v>162</v>
      </c>
      <c r="AU135" s="157" t="s">
        <v>96</v>
      </c>
      <c r="AV135" s="13" t="s">
        <v>96</v>
      </c>
      <c r="AW135" s="13" t="s">
        <v>42</v>
      </c>
      <c r="AX135" s="13" t="s">
        <v>94</v>
      </c>
      <c r="AY135" s="157" t="s">
        <v>153</v>
      </c>
    </row>
    <row r="136" spans="2:65" s="1" customFormat="1" ht="16.5" customHeight="1">
      <c r="B136" s="32"/>
      <c r="C136" s="136" t="s">
        <v>185</v>
      </c>
      <c r="D136" s="136" t="s">
        <v>155</v>
      </c>
      <c r="E136" s="137" t="s">
        <v>219</v>
      </c>
      <c r="F136" s="138" t="s">
        <v>220</v>
      </c>
      <c r="G136" s="139" t="s">
        <v>221</v>
      </c>
      <c r="H136" s="140">
        <v>192</v>
      </c>
      <c r="I136" s="141"/>
      <c r="J136" s="142">
        <f>ROUND(I136*H136,2)</f>
        <v>0</v>
      </c>
      <c r="K136" s="138" t="s">
        <v>172</v>
      </c>
      <c r="L136" s="32"/>
      <c r="M136" s="143" t="s">
        <v>1</v>
      </c>
      <c r="N136" s="144" t="s">
        <v>52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160</v>
      </c>
      <c r="AT136" s="147" t="s">
        <v>155</v>
      </c>
      <c r="AU136" s="147" t="s">
        <v>96</v>
      </c>
      <c r="AY136" s="16" t="s">
        <v>153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6" t="s">
        <v>94</v>
      </c>
      <c r="BK136" s="148">
        <f>ROUND(I136*H136,2)</f>
        <v>0</v>
      </c>
      <c r="BL136" s="16" t="s">
        <v>160</v>
      </c>
      <c r="BM136" s="147" t="s">
        <v>314</v>
      </c>
    </row>
    <row r="137" spans="2:65" s="12" customFormat="1" ht="11.25">
      <c r="B137" s="149"/>
      <c r="D137" s="150" t="s">
        <v>162</v>
      </c>
      <c r="E137" s="151" t="s">
        <v>1</v>
      </c>
      <c r="F137" s="152" t="s">
        <v>223</v>
      </c>
      <c r="H137" s="151" t="s">
        <v>1</v>
      </c>
      <c r="I137" s="153"/>
      <c r="L137" s="149"/>
      <c r="M137" s="154"/>
      <c r="T137" s="155"/>
      <c r="AT137" s="151" t="s">
        <v>162</v>
      </c>
      <c r="AU137" s="151" t="s">
        <v>96</v>
      </c>
      <c r="AV137" s="12" t="s">
        <v>94</v>
      </c>
      <c r="AW137" s="12" t="s">
        <v>42</v>
      </c>
      <c r="AX137" s="12" t="s">
        <v>87</v>
      </c>
      <c r="AY137" s="151" t="s">
        <v>153</v>
      </c>
    </row>
    <row r="138" spans="2:65" s="12" customFormat="1" ht="11.25">
      <c r="B138" s="149"/>
      <c r="D138" s="150" t="s">
        <v>162</v>
      </c>
      <c r="E138" s="151" t="s">
        <v>1</v>
      </c>
      <c r="F138" s="152" t="s">
        <v>224</v>
      </c>
      <c r="H138" s="151" t="s">
        <v>1</v>
      </c>
      <c r="I138" s="153"/>
      <c r="L138" s="149"/>
      <c r="M138" s="154"/>
      <c r="T138" s="155"/>
      <c r="AT138" s="151" t="s">
        <v>162</v>
      </c>
      <c r="AU138" s="151" t="s">
        <v>96</v>
      </c>
      <c r="AV138" s="12" t="s">
        <v>94</v>
      </c>
      <c r="AW138" s="12" t="s">
        <v>42</v>
      </c>
      <c r="AX138" s="12" t="s">
        <v>87</v>
      </c>
      <c r="AY138" s="151" t="s">
        <v>153</v>
      </c>
    </row>
    <row r="139" spans="2:65" s="13" customFormat="1" ht="11.25">
      <c r="B139" s="156"/>
      <c r="D139" s="150" t="s">
        <v>162</v>
      </c>
      <c r="E139" s="157" t="s">
        <v>1</v>
      </c>
      <c r="F139" s="158" t="s">
        <v>315</v>
      </c>
      <c r="H139" s="159">
        <v>192</v>
      </c>
      <c r="I139" s="160"/>
      <c r="L139" s="156"/>
      <c r="M139" s="161"/>
      <c r="T139" s="162"/>
      <c r="AT139" s="157" t="s">
        <v>162</v>
      </c>
      <c r="AU139" s="157" t="s">
        <v>96</v>
      </c>
      <c r="AV139" s="13" t="s">
        <v>96</v>
      </c>
      <c r="AW139" s="13" t="s">
        <v>42</v>
      </c>
      <c r="AX139" s="13" t="s">
        <v>94</v>
      </c>
      <c r="AY139" s="157" t="s">
        <v>153</v>
      </c>
    </row>
    <row r="140" spans="2:65" s="1" customFormat="1" ht="16.5" customHeight="1">
      <c r="B140" s="32"/>
      <c r="C140" s="136" t="s">
        <v>194</v>
      </c>
      <c r="D140" s="136" t="s">
        <v>155</v>
      </c>
      <c r="E140" s="137" t="s">
        <v>227</v>
      </c>
      <c r="F140" s="138" t="s">
        <v>228</v>
      </c>
      <c r="G140" s="139" t="s">
        <v>229</v>
      </c>
      <c r="H140" s="140">
        <v>36</v>
      </c>
      <c r="I140" s="141"/>
      <c r="J140" s="142">
        <f>ROUND(I140*H140,2)</f>
        <v>0</v>
      </c>
      <c r="K140" s="138" t="s">
        <v>172</v>
      </c>
      <c r="L140" s="32"/>
      <c r="M140" s="143" t="s">
        <v>1</v>
      </c>
      <c r="N140" s="144" t="s">
        <v>52</v>
      </c>
      <c r="P140" s="145">
        <f>O140*H140</f>
        <v>0</v>
      </c>
      <c r="Q140" s="145">
        <v>0</v>
      </c>
      <c r="R140" s="145">
        <f>Q140*H140</f>
        <v>0</v>
      </c>
      <c r="S140" s="145">
        <v>0</v>
      </c>
      <c r="T140" s="146">
        <f>S140*H140</f>
        <v>0</v>
      </c>
      <c r="AR140" s="147" t="s">
        <v>160</v>
      </c>
      <c r="AT140" s="147" t="s">
        <v>155</v>
      </c>
      <c r="AU140" s="147" t="s">
        <v>96</v>
      </c>
      <c r="AY140" s="16" t="s">
        <v>153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6" t="s">
        <v>94</v>
      </c>
      <c r="BK140" s="148">
        <f>ROUND(I140*H140,2)</f>
        <v>0</v>
      </c>
      <c r="BL140" s="16" t="s">
        <v>160</v>
      </c>
      <c r="BM140" s="147" t="s">
        <v>316</v>
      </c>
    </row>
    <row r="141" spans="2:65" s="13" customFormat="1" ht="11.25">
      <c r="B141" s="156"/>
      <c r="D141" s="150" t="s">
        <v>162</v>
      </c>
      <c r="E141" s="157" t="s">
        <v>1</v>
      </c>
      <c r="F141" s="158" t="s">
        <v>317</v>
      </c>
      <c r="H141" s="159">
        <v>36</v>
      </c>
      <c r="I141" s="160"/>
      <c r="L141" s="156"/>
      <c r="M141" s="161"/>
      <c r="T141" s="162"/>
      <c r="AT141" s="157" t="s">
        <v>162</v>
      </c>
      <c r="AU141" s="157" t="s">
        <v>96</v>
      </c>
      <c r="AV141" s="13" t="s">
        <v>96</v>
      </c>
      <c r="AW141" s="13" t="s">
        <v>42</v>
      </c>
      <c r="AX141" s="13" t="s">
        <v>94</v>
      </c>
      <c r="AY141" s="157" t="s">
        <v>153</v>
      </c>
    </row>
    <row r="142" spans="2:65" s="1" customFormat="1" ht="16.5" customHeight="1">
      <c r="B142" s="32"/>
      <c r="C142" s="136" t="s">
        <v>200</v>
      </c>
      <c r="D142" s="136" t="s">
        <v>155</v>
      </c>
      <c r="E142" s="137" t="s">
        <v>233</v>
      </c>
      <c r="F142" s="138" t="s">
        <v>234</v>
      </c>
      <c r="G142" s="139" t="s">
        <v>229</v>
      </c>
      <c r="H142" s="140">
        <v>36</v>
      </c>
      <c r="I142" s="141"/>
      <c r="J142" s="142">
        <f>ROUND(I142*H142,2)</f>
        <v>0</v>
      </c>
      <c r="K142" s="138" t="s">
        <v>172</v>
      </c>
      <c r="L142" s="32"/>
      <c r="M142" s="143" t="s">
        <v>1</v>
      </c>
      <c r="N142" s="144" t="s">
        <v>52</v>
      </c>
      <c r="P142" s="145">
        <f>O142*H142</f>
        <v>0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AR142" s="147" t="s">
        <v>160</v>
      </c>
      <c r="AT142" s="147" t="s">
        <v>155</v>
      </c>
      <c r="AU142" s="147" t="s">
        <v>96</v>
      </c>
      <c r="AY142" s="16" t="s">
        <v>153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6" t="s">
        <v>94</v>
      </c>
      <c r="BK142" s="148">
        <f>ROUND(I142*H142,2)</f>
        <v>0</v>
      </c>
      <c r="BL142" s="16" t="s">
        <v>160</v>
      </c>
      <c r="BM142" s="147" t="s">
        <v>318</v>
      </c>
    </row>
    <row r="143" spans="2:65" s="13" customFormat="1" ht="11.25">
      <c r="B143" s="156"/>
      <c r="D143" s="150" t="s">
        <v>162</v>
      </c>
      <c r="E143" s="157" t="s">
        <v>1</v>
      </c>
      <c r="F143" s="158" t="s">
        <v>317</v>
      </c>
      <c r="H143" s="159">
        <v>36</v>
      </c>
      <c r="I143" s="160"/>
      <c r="L143" s="156"/>
      <c r="M143" s="161"/>
      <c r="T143" s="162"/>
      <c r="AT143" s="157" t="s">
        <v>162</v>
      </c>
      <c r="AU143" s="157" t="s">
        <v>96</v>
      </c>
      <c r="AV143" s="13" t="s">
        <v>96</v>
      </c>
      <c r="AW143" s="13" t="s">
        <v>42</v>
      </c>
      <c r="AX143" s="13" t="s">
        <v>94</v>
      </c>
      <c r="AY143" s="157" t="s">
        <v>153</v>
      </c>
    </row>
    <row r="144" spans="2:65" s="1" customFormat="1" ht="16.5" customHeight="1">
      <c r="B144" s="32"/>
      <c r="C144" s="136" t="s">
        <v>198</v>
      </c>
      <c r="D144" s="136" t="s">
        <v>155</v>
      </c>
      <c r="E144" s="137" t="s">
        <v>237</v>
      </c>
      <c r="F144" s="138" t="s">
        <v>238</v>
      </c>
      <c r="G144" s="139" t="s">
        <v>229</v>
      </c>
      <c r="H144" s="140">
        <v>36</v>
      </c>
      <c r="I144" s="141"/>
      <c r="J144" s="142">
        <f>ROUND(I144*H144,2)</f>
        <v>0</v>
      </c>
      <c r="K144" s="138" t="s">
        <v>172</v>
      </c>
      <c r="L144" s="32"/>
      <c r="M144" s="143" t="s">
        <v>1</v>
      </c>
      <c r="N144" s="144" t="s">
        <v>52</v>
      </c>
      <c r="P144" s="145">
        <f>O144*H144</f>
        <v>0</v>
      </c>
      <c r="Q144" s="145">
        <v>0</v>
      </c>
      <c r="R144" s="145">
        <f>Q144*H144</f>
        <v>0</v>
      </c>
      <c r="S144" s="145">
        <v>0</v>
      </c>
      <c r="T144" s="146">
        <f>S144*H144</f>
        <v>0</v>
      </c>
      <c r="AR144" s="147" t="s">
        <v>160</v>
      </c>
      <c r="AT144" s="147" t="s">
        <v>155</v>
      </c>
      <c r="AU144" s="147" t="s">
        <v>96</v>
      </c>
      <c r="AY144" s="16" t="s">
        <v>153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6" t="s">
        <v>94</v>
      </c>
      <c r="BK144" s="148">
        <f>ROUND(I144*H144,2)</f>
        <v>0</v>
      </c>
      <c r="BL144" s="16" t="s">
        <v>160</v>
      </c>
      <c r="BM144" s="147" t="s">
        <v>319</v>
      </c>
    </row>
    <row r="145" spans="2:51" s="12" customFormat="1" ht="11.25">
      <c r="B145" s="149"/>
      <c r="D145" s="150" t="s">
        <v>162</v>
      </c>
      <c r="E145" s="151" t="s">
        <v>1</v>
      </c>
      <c r="F145" s="152" t="s">
        <v>240</v>
      </c>
      <c r="H145" s="151" t="s">
        <v>1</v>
      </c>
      <c r="I145" s="153"/>
      <c r="L145" s="149"/>
      <c r="M145" s="154"/>
      <c r="T145" s="155"/>
      <c r="AT145" s="151" t="s">
        <v>162</v>
      </c>
      <c r="AU145" s="151" t="s">
        <v>96</v>
      </c>
      <c r="AV145" s="12" t="s">
        <v>94</v>
      </c>
      <c r="AW145" s="12" t="s">
        <v>42</v>
      </c>
      <c r="AX145" s="12" t="s">
        <v>87</v>
      </c>
      <c r="AY145" s="151" t="s">
        <v>153</v>
      </c>
    </row>
    <row r="146" spans="2:51" s="13" customFormat="1" ht="11.25">
      <c r="B146" s="156"/>
      <c r="D146" s="150" t="s">
        <v>162</v>
      </c>
      <c r="E146" s="157" t="s">
        <v>1</v>
      </c>
      <c r="F146" s="158" t="s">
        <v>317</v>
      </c>
      <c r="H146" s="159">
        <v>36</v>
      </c>
      <c r="I146" s="160"/>
      <c r="L146" s="156"/>
      <c r="M146" s="185"/>
      <c r="N146" s="186"/>
      <c r="O146" s="186"/>
      <c r="P146" s="186"/>
      <c r="Q146" s="186"/>
      <c r="R146" s="186"/>
      <c r="S146" s="186"/>
      <c r="T146" s="187"/>
      <c r="AT146" s="157" t="s">
        <v>162</v>
      </c>
      <c r="AU146" s="157" t="s">
        <v>96</v>
      </c>
      <c r="AV146" s="13" t="s">
        <v>96</v>
      </c>
      <c r="AW146" s="13" t="s">
        <v>42</v>
      </c>
      <c r="AX146" s="13" t="s">
        <v>94</v>
      </c>
      <c r="AY146" s="157" t="s">
        <v>153</v>
      </c>
    </row>
    <row r="147" spans="2:51" s="1" customFormat="1" ht="6.95" customHeight="1">
      <c r="B147" s="44"/>
      <c r="C147" s="45"/>
      <c r="D147" s="45"/>
      <c r="E147" s="45"/>
      <c r="F147" s="45"/>
      <c r="G147" s="45"/>
      <c r="H147" s="45"/>
      <c r="I147" s="45"/>
      <c r="J147" s="45"/>
      <c r="K147" s="45"/>
      <c r="L147" s="32"/>
    </row>
  </sheetData>
  <sheetProtection algorithmName="SHA-512" hashValue="V6x6tWvOAJeknCLINlKjqrj08Ae+Q9HkZCHBPRVk0PBNSCqn2nJlCJhiPVwAac5EmQnnkmcp0MjUbUwWFm5qBw==" saltValue="G6+Y1AzuxYq/yKH2Ly8k5S2r1BiO93mHygTwxwsgarixxNhmSLvcyFN8rGItH97iR8UCGYPKpsVWQBY1aWn84w==" spinCount="100000" sheet="1" objects="1" scenarios="1" formatColumns="0" formatRows="0" autoFilter="0"/>
  <autoFilter ref="C121:K146" xr:uid="{00000000-0009-0000-0000-000004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5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6" t="s">
        <v>116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96</v>
      </c>
    </row>
    <row r="4" spans="2:46" ht="24.95" customHeight="1">
      <c r="B4" s="19"/>
      <c r="D4" s="20" t="s">
        <v>126</v>
      </c>
      <c r="L4" s="19"/>
      <c r="M4" s="9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6" t="str">
        <f>'Rekapitulace stavby'!K6</f>
        <v>NÁSLEDNÁ PÉČE O ZELEŇ 3 ROKY - VEŘEJNÉ PROSTRANSTVÍ POD ŘEČKOVICKÝM HŘBITOVEM</v>
      </c>
      <c r="F7" s="237"/>
      <c r="G7" s="237"/>
      <c r="H7" s="237"/>
      <c r="L7" s="19"/>
    </row>
    <row r="8" spans="2:46" ht="12" customHeight="1">
      <c r="B8" s="19"/>
      <c r="D8" s="26" t="s">
        <v>127</v>
      </c>
      <c r="L8" s="19"/>
    </row>
    <row r="9" spans="2:46" s="1" customFormat="1" ht="16.5" customHeight="1">
      <c r="B9" s="32"/>
      <c r="E9" s="236" t="s">
        <v>245</v>
      </c>
      <c r="F9" s="238"/>
      <c r="G9" s="238"/>
      <c r="H9" s="238"/>
      <c r="L9" s="32"/>
    </row>
    <row r="10" spans="2:46" s="1" customFormat="1" ht="12" customHeight="1">
      <c r="B10" s="32"/>
      <c r="D10" s="26" t="s">
        <v>129</v>
      </c>
      <c r="L10" s="32"/>
    </row>
    <row r="11" spans="2:46" s="1" customFormat="1" ht="16.5" customHeight="1">
      <c r="B11" s="32"/>
      <c r="E11" s="199" t="s">
        <v>320</v>
      </c>
      <c r="F11" s="238"/>
      <c r="G11" s="238"/>
      <c r="H11" s="238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6" t="s">
        <v>18</v>
      </c>
      <c r="F13" s="24" t="s">
        <v>19</v>
      </c>
      <c r="I13" s="26" t="s">
        <v>20</v>
      </c>
      <c r="J13" s="24" t="s">
        <v>21</v>
      </c>
      <c r="L13" s="32"/>
    </row>
    <row r="14" spans="2:46" s="1" customFormat="1" ht="12" customHeight="1">
      <c r="B14" s="32"/>
      <c r="D14" s="26" t="s">
        <v>22</v>
      </c>
      <c r="F14" s="24" t="s">
        <v>23</v>
      </c>
      <c r="I14" s="26" t="s">
        <v>24</v>
      </c>
      <c r="J14" s="52" t="str">
        <f>'Rekapitulace stavby'!AN8</f>
        <v>8. 6. 2023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6" t="s">
        <v>30</v>
      </c>
      <c r="I16" s="26" t="s">
        <v>31</v>
      </c>
      <c r="J16" s="24" t="s">
        <v>32</v>
      </c>
      <c r="L16" s="32"/>
    </row>
    <row r="17" spans="2:12" s="1" customFormat="1" ht="18" customHeight="1">
      <c r="B17" s="32"/>
      <c r="E17" s="24" t="s">
        <v>33</v>
      </c>
      <c r="I17" s="26" t="s">
        <v>34</v>
      </c>
      <c r="J17" s="24" t="s">
        <v>35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6" t="s">
        <v>36</v>
      </c>
      <c r="I19" s="26" t="s">
        <v>31</v>
      </c>
      <c r="J19" s="27" t="str">
        <f>'Rekapitulace stavby'!AN13</f>
        <v>Vyplň údaj</v>
      </c>
      <c r="L19" s="32"/>
    </row>
    <row r="20" spans="2:12" s="1" customFormat="1" ht="18" customHeight="1">
      <c r="B20" s="32"/>
      <c r="E20" s="239" t="str">
        <f>'Rekapitulace stavby'!E14</f>
        <v>Vyplň údaj</v>
      </c>
      <c r="F20" s="204"/>
      <c r="G20" s="204"/>
      <c r="H20" s="204"/>
      <c r="I20" s="26" t="s">
        <v>34</v>
      </c>
      <c r="J20" s="27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6" t="s">
        <v>38</v>
      </c>
      <c r="I22" s="26" t="s">
        <v>31</v>
      </c>
      <c r="J22" s="24" t="s">
        <v>39</v>
      </c>
      <c r="L22" s="32"/>
    </row>
    <row r="23" spans="2:12" s="1" customFormat="1" ht="18" customHeight="1">
      <c r="B23" s="32"/>
      <c r="E23" s="24" t="s">
        <v>40</v>
      </c>
      <c r="I23" s="26" t="s">
        <v>34</v>
      </c>
      <c r="J23" s="24" t="s">
        <v>41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6" t="s">
        <v>43</v>
      </c>
      <c r="I25" s="26" t="s">
        <v>31</v>
      </c>
      <c r="J25" s="24" t="str">
        <f>IF('Rekapitulace stavby'!AN19="","",'Rekapitulace stavby'!AN19)</f>
        <v/>
      </c>
      <c r="L25" s="32"/>
    </row>
    <row r="26" spans="2:12" s="1" customFormat="1" ht="18" customHeight="1">
      <c r="B26" s="32"/>
      <c r="E26" s="24" t="str">
        <f>IF('Rekapitulace stavby'!E20="","",'Rekapitulace stavby'!E20)</f>
        <v xml:space="preserve"> </v>
      </c>
      <c r="I26" s="26" t="s">
        <v>34</v>
      </c>
      <c r="J26" s="24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6" t="s">
        <v>45</v>
      </c>
      <c r="L28" s="32"/>
    </row>
    <row r="29" spans="2:12" s="7" customFormat="1" ht="16.5" customHeight="1">
      <c r="B29" s="94"/>
      <c r="E29" s="209" t="s">
        <v>1</v>
      </c>
      <c r="F29" s="209"/>
      <c r="G29" s="209"/>
      <c r="H29" s="209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47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49</v>
      </c>
      <c r="I34" s="35" t="s">
        <v>48</v>
      </c>
      <c r="J34" s="35" t="s">
        <v>50</v>
      </c>
      <c r="L34" s="32"/>
    </row>
    <row r="35" spans="2:12" s="1" customFormat="1" ht="14.45" customHeight="1">
      <c r="B35" s="32"/>
      <c r="D35" s="55" t="s">
        <v>51</v>
      </c>
      <c r="E35" s="26" t="s">
        <v>52</v>
      </c>
      <c r="F35" s="86">
        <f>ROUND((SUM(BE122:BE150)),  2)</f>
        <v>0</v>
      </c>
      <c r="I35" s="96">
        <v>0.21</v>
      </c>
      <c r="J35" s="86">
        <f>ROUND(((SUM(BE122:BE150))*I35),  2)</f>
        <v>0</v>
      </c>
      <c r="L35" s="32"/>
    </row>
    <row r="36" spans="2:12" s="1" customFormat="1" ht="14.45" customHeight="1">
      <c r="B36" s="32"/>
      <c r="E36" s="26" t="s">
        <v>53</v>
      </c>
      <c r="F36" s="86">
        <f>ROUND((SUM(BF122:BF150)),  2)</f>
        <v>0</v>
      </c>
      <c r="I36" s="96">
        <v>0.15</v>
      </c>
      <c r="J36" s="86">
        <f>ROUND(((SUM(BF122:BF150))*I36),  2)</f>
        <v>0</v>
      </c>
      <c r="L36" s="32"/>
    </row>
    <row r="37" spans="2:12" s="1" customFormat="1" ht="14.45" hidden="1" customHeight="1">
      <c r="B37" s="32"/>
      <c r="E37" s="26" t="s">
        <v>54</v>
      </c>
      <c r="F37" s="86">
        <f>ROUND((SUM(BG122:BG150)),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6" t="s">
        <v>55</v>
      </c>
      <c r="F38" s="86">
        <f>ROUND((SUM(BH122:BH150)),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6" t="s">
        <v>56</v>
      </c>
      <c r="F39" s="86">
        <f>ROUND((SUM(BI122:BI150)),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57</v>
      </c>
      <c r="E41" s="57"/>
      <c r="F41" s="57"/>
      <c r="G41" s="99" t="s">
        <v>58</v>
      </c>
      <c r="H41" s="100" t="s">
        <v>59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2"/>
      <c r="D50" s="41" t="s">
        <v>60</v>
      </c>
      <c r="E50" s="42"/>
      <c r="F50" s="42"/>
      <c r="G50" s="41" t="s">
        <v>61</v>
      </c>
      <c r="H50" s="42"/>
      <c r="I50" s="42"/>
      <c r="J50" s="42"/>
      <c r="K50" s="42"/>
      <c r="L50" s="32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2"/>
      <c r="D61" s="43" t="s">
        <v>62</v>
      </c>
      <c r="E61" s="34"/>
      <c r="F61" s="103" t="s">
        <v>63</v>
      </c>
      <c r="G61" s="43" t="s">
        <v>62</v>
      </c>
      <c r="H61" s="34"/>
      <c r="I61" s="34"/>
      <c r="J61" s="104" t="s">
        <v>63</v>
      </c>
      <c r="K61" s="34"/>
      <c r="L61" s="32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2"/>
      <c r="D65" s="41" t="s">
        <v>64</v>
      </c>
      <c r="E65" s="42"/>
      <c r="F65" s="42"/>
      <c r="G65" s="41" t="s">
        <v>65</v>
      </c>
      <c r="H65" s="42"/>
      <c r="I65" s="42"/>
      <c r="J65" s="42"/>
      <c r="K65" s="42"/>
      <c r="L65" s="32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2"/>
      <c r="D76" s="43" t="s">
        <v>62</v>
      </c>
      <c r="E76" s="34"/>
      <c r="F76" s="103" t="s">
        <v>63</v>
      </c>
      <c r="G76" s="43" t="s">
        <v>62</v>
      </c>
      <c r="H76" s="34"/>
      <c r="I76" s="34"/>
      <c r="J76" s="104" t="s">
        <v>63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0" t="s">
        <v>131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6" t="s">
        <v>16</v>
      </c>
      <c r="L84" s="32"/>
    </row>
    <row r="85" spans="2:12" s="1" customFormat="1" ht="16.5" customHeight="1">
      <c r="B85" s="32"/>
      <c r="E85" s="236" t="str">
        <f>E7</f>
        <v>NÁSLEDNÁ PÉČE O ZELEŇ 3 ROKY - VEŘEJNÉ PROSTRANSTVÍ POD ŘEČKOVICKÝM HŘBITOVEM</v>
      </c>
      <c r="F85" s="237"/>
      <c r="G85" s="237"/>
      <c r="H85" s="237"/>
      <c r="L85" s="32"/>
    </row>
    <row r="86" spans="2:12" ht="12" customHeight="1">
      <c r="B86" s="19"/>
      <c r="C86" s="26" t="s">
        <v>127</v>
      </c>
      <c r="L86" s="19"/>
    </row>
    <row r="87" spans="2:12" s="1" customFormat="1" ht="16.5" customHeight="1">
      <c r="B87" s="32"/>
      <c r="E87" s="236" t="s">
        <v>245</v>
      </c>
      <c r="F87" s="238"/>
      <c r="G87" s="238"/>
      <c r="H87" s="238"/>
      <c r="L87" s="32"/>
    </row>
    <row r="88" spans="2:12" s="1" customFormat="1" ht="12" customHeight="1">
      <c r="B88" s="32"/>
      <c r="C88" s="26" t="s">
        <v>129</v>
      </c>
      <c r="L88" s="32"/>
    </row>
    <row r="89" spans="2:12" s="1" customFormat="1" ht="16.5" customHeight="1">
      <c r="B89" s="32"/>
      <c r="E89" s="199" t="str">
        <f>E11</f>
        <v>SO 04.4.A.c - Travnaté plochy - intenzivní trávník - následná péče 3 roky</v>
      </c>
      <c r="F89" s="238"/>
      <c r="G89" s="238"/>
      <c r="H89" s="238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6" t="s">
        <v>22</v>
      </c>
      <c r="F91" s="24" t="str">
        <f>F14</f>
        <v>Brno - Řečkovice</v>
      </c>
      <c r="I91" s="26" t="s">
        <v>24</v>
      </c>
      <c r="J91" s="52" t="str">
        <f>IF(J14="","",J14)</f>
        <v>8. 6. 2023</v>
      </c>
      <c r="L91" s="32"/>
    </row>
    <row r="92" spans="2:12" s="1" customFormat="1" ht="6.95" customHeight="1">
      <c r="B92" s="32"/>
      <c r="L92" s="32"/>
    </row>
    <row r="93" spans="2:12" s="1" customFormat="1" ht="40.15" customHeight="1">
      <c r="B93" s="32"/>
      <c r="C93" s="26" t="s">
        <v>30</v>
      </c>
      <c r="F93" s="24" t="str">
        <f>E17</f>
        <v>Statutární město Brno, měst.č.Řečkovice-Mokrá hora</v>
      </c>
      <c r="I93" s="26" t="s">
        <v>38</v>
      </c>
      <c r="J93" s="30" t="str">
        <f>E23</f>
        <v>Ateliér zahradní a krajin.architektury Z.Sendler</v>
      </c>
      <c r="L93" s="32"/>
    </row>
    <row r="94" spans="2:12" s="1" customFormat="1" ht="15.2" customHeight="1">
      <c r="B94" s="32"/>
      <c r="C94" s="26" t="s">
        <v>36</v>
      </c>
      <c r="F94" s="24" t="str">
        <f>IF(E20="","",E20)</f>
        <v>Vyplň údaj</v>
      </c>
      <c r="I94" s="26" t="s">
        <v>43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132</v>
      </c>
      <c r="D96" s="97"/>
      <c r="E96" s="97"/>
      <c r="F96" s="97"/>
      <c r="G96" s="97"/>
      <c r="H96" s="97"/>
      <c r="I96" s="97"/>
      <c r="J96" s="106" t="s">
        <v>133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134</v>
      </c>
      <c r="J98" s="66">
        <f>J122</f>
        <v>0</v>
      </c>
      <c r="L98" s="32"/>
      <c r="AU98" s="16" t="s">
        <v>135</v>
      </c>
    </row>
    <row r="99" spans="2:47" s="8" customFormat="1" ht="24.95" customHeight="1">
      <c r="B99" s="108"/>
      <c r="D99" s="109" t="s">
        <v>136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137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0" t="s">
        <v>138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6" t="s">
        <v>16</v>
      </c>
      <c r="L109" s="32"/>
    </row>
    <row r="110" spans="2:47" s="1" customFormat="1" ht="16.5" customHeight="1">
      <c r="B110" s="32"/>
      <c r="E110" s="236" t="str">
        <f>E7</f>
        <v>NÁSLEDNÁ PÉČE O ZELEŇ 3 ROKY - VEŘEJNÉ PROSTRANSTVÍ POD ŘEČKOVICKÝM HŘBITOVEM</v>
      </c>
      <c r="F110" s="237"/>
      <c r="G110" s="237"/>
      <c r="H110" s="237"/>
      <c r="L110" s="32"/>
    </row>
    <row r="111" spans="2:47" ht="12" customHeight="1">
      <c r="B111" s="19"/>
      <c r="C111" s="26" t="s">
        <v>127</v>
      </c>
      <c r="L111" s="19"/>
    </row>
    <row r="112" spans="2:47" s="1" customFormat="1" ht="16.5" customHeight="1">
      <c r="B112" s="32"/>
      <c r="E112" s="236" t="s">
        <v>245</v>
      </c>
      <c r="F112" s="238"/>
      <c r="G112" s="238"/>
      <c r="H112" s="238"/>
      <c r="L112" s="32"/>
    </row>
    <row r="113" spans="2:65" s="1" customFormat="1" ht="12" customHeight="1">
      <c r="B113" s="32"/>
      <c r="C113" s="26" t="s">
        <v>129</v>
      </c>
      <c r="L113" s="32"/>
    </row>
    <row r="114" spans="2:65" s="1" customFormat="1" ht="16.5" customHeight="1">
      <c r="B114" s="32"/>
      <c r="E114" s="199" t="str">
        <f>E11</f>
        <v>SO 04.4.A.c - Travnaté plochy - intenzivní trávník - následná péče 3 roky</v>
      </c>
      <c r="F114" s="238"/>
      <c r="G114" s="238"/>
      <c r="H114" s="238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6" t="s">
        <v>22</v>
      </c>
      <c r="F116" s="24" t="str">
        <f>F14</f>
        <v>Brno - Řečkovice</v>
      </c>
      <c r="I116" s="26" t="s">
        <v>24</v>
      </c>
      <c r="J116" s="52" t="str">
        <f>IF(J14="","",J14)</f>
        <v>8. 6. 2023</v>
      </c>
      <c r="L116" s="32"/>
    </row>
    <row r="117" spans="2:65" s="1" customFormat="1" ht="6.95" customHeight="1">
      <c r="B117" s="32"/>
      <c r="L117" s="32"/>
    </row>
    <row r="118" spans="2:65" s="1" customFormat="1" ht="40.15" customHeight="1">
      <c r="B118" s="32"/>
      <c r="C118" s="26" t="s">
        <v>30</v>
      </c>
      <c r="F118" s="24" t="str">
        <f>E17</f>
        <v>Statutární město Brno, měst.č.Řečkovice-Mokrá hora</v>
      </c>
      <c r="I118" s="26" t="s">
        <v>38</v>
      </c>
      <c r="J118" s="30" t="str">
        <f>E23</f>
        <v>Ateliér zahradní a krajin.architektury Z.Sendler</v>
      </c>
      <c r="L118" s="32"/>
    </row>
    <row r="119" spans="2:65" s="1" customFormat="1" ht="15.2" customHeight="1">
      <c r="B119" s="32"/>
      <c r="C119" s="26" t="s">
        <v>36</v>
      </c>
      <c r="F119" s="24" t="str">
        <f>IF(E20="","",E20)</f>
        <v>Vyplň údaj</v>
      </c>
      <c r="I119" s="26" t="s">
        <v>43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139</v>
      </c>
      <c r="D121" s="118" t="s">
        <v>72</v>
      </c>
      <c r="E121" s="118" t="s">
        <v>68</v>
      </c>
      <c r="F121" s="118" t="s">
        <v>69</v>
      </c>
      <c r="G121" s="118" t="s">
        <v>140</v>
      </c>
      <c r="H121" s="118" t="s">
        <v>141</v>
      </c>
      <c r="I121" s="118" t="s">
        <v>142</v>
      </c>
      <c r="J121" s="118" t="s">
        <v>133</v>
      </c>
      <c r="K121" s="119" t="s">
        <v>143</v>
      </c>
      <c r="L121" s="116"/>
      <c r="M121" s="59" t="s">
        <v>1</v>
      </c>
      <c r="N121" s="60" t="s">
        <v>51</v>
      </c>
      <c r="O121" s="60" t="s">
        <v>144</v>
      </c>
      <c r="P121" s="60" t="s">
        <v>145</v>
      </c>
      <c r="Q121" s="60" t="s">
        <v>146</v>
      </c>
      <c r="R121" s="60" t="s">
        <v>147</v>
      </c>
      <c r="S121" s="60" t="s">
        <v>148</v>
      </c>
      <c r="T121" s="61" t="s">
        <v>149</v>
      </c>
    </row>
    <row r="122" spans="2:65" s="1" customFormat="1" ht="22.9" customHeight="1">
      <c r="B122" s="32"/>
      <c r="C122" s="64" t="s">
        <v>150</v>
      </c>
      <c r="J122" s="120">
        <f>BK122</f>
        <v>0</v>
      </c>
      <c r="L122" s="32"/>
      <c r="M122" s="62"/>
      <c r="N122" s="53"/>
      <c r="O122" s="53"/>
      <c r="P122" s="121">
        <f>P123</f>
        <v>0</v>
      </c>
      <c r="Q122" s="53"/>
      <c r="R122" s="121">
        <f>R123</f>
        <v>0.225632</v>
      </c>
      <c r="S122" s="53"/>
      <c r="T122" s="122">
        <f>T123</f>
        <v>0</v>
      </c>
      <c r="AT122" s="16" t="s">
        <v>86</v>
      </c>
      <c r="AU122" s="16" t="s">
        <v>135</v>
      </c>
      <c r="BK122" s="123">
        <f>BK123</f>
        <v>0</v>
      </c>
    </row>
    <row r="123" spans="2:65" s="11" customFormat="1" ht="25.9" customHeight="1">
      <c r="B123" s="124"/>
      <c r="D123" s="125" t="s">
        <v>86</v>
      </c>
      <c r="E123" s="126" t="s">
        <v>151</v>
      </c>
      <c r="F123" s="126" t="s">
        <v>152</v>
      </c>
      <c r="I123" s="127"/>
      <c r="J123" s="128">
        <f>BK123</f>
        <v>0</v>
      </c>
      <c r="L123" s="124"/>
      <c r="M123" s="129"/>
      <c r="P123" s="130">
        <f>P124</f>
        <v>0</v>
      </c>
      <c r="R123" s="130">
        <f>R124</f>
        <v>0.225632</v>
      </c>
      <c r="T123" s="131">
        <f>T124</f>
        <v>0</v>
      </c>
      <c r="AR123" s="125" t="s">
        <v>94</v>
      </c>
      <c r="AT123" s="132" t="s">
        <v>86</v>
      </c>
      <c r="AU123" s="132" t="s">
        <v>87</v>
      </c>
      <c r="AY123" s="125" t="s">
        <v>153</v>
      </c>
      <c r="BK123" s="133">
        <f>BK124</f>
        <v>0</v>
      </c>
    </row>
    <row r="124" spans="2:65" s="11" customFormat="1" ht="22.9" customHeight="1">
      <c r="B124" s="124"/>
      <c r="D124" s="125" t="s">
        <v>86</v>
      </c>
      <c r="E124" s="134" t="s">
        <v>94</v>
      </c>
      <c r="F124" s="134" t="s">
        <v>154</v>
      </c>
      <c r="I124" s="127"/>
      <c r="J124" s="135">
        <f>BK124</f>
        <v>0</v>
      </c>
      <c r="L124" s="124"/>
      <c r="M124" s="129"/>
      <c r="P124" s="130">
        <f>SUM(P125:P150)</f>
        <v>0</v>
      </c>
      <c r="R124" s="130">
        <f>SUM(R125:R150)</f>
        <v>0.225632</v>
      </c>
      <c r="T124" s="131">
        <f>SUM(T125:T150)</f>
        <v>0</v>
      </c>
      <c r="AR124" s="125" t="s">
        <v>94</v>
      </c>
      <c r="AT124" s="132" t="s">
        <v>86</v>
      </c>
      <c r="AU124" s="132" t="s">
        <v>94</v>
      </c>
      <c r="AY124" s="125" t="s">
        <v>153</v>
      </c>
      <c r="BK124" s="133">
        <f>SUM(BK125:BK150)</f>
        <v>0</v>
      </c>
    </row>
    <row r="125" spans="2:65" s="1" customFormat="1" ht="24.2" customHeight="1">
      <c r="B125" s="32"/>
      <c r="C125" s="136" t="s">
        <v>94</v>
      </c>
      <c r="D125" s="136" t="s">
        <v>155</v>
      </c>
      <c r="E125" s="137" t="s">
        <v>156</v>
      </c>
      <c r="F125" s="138" t="s">
        <v>157</v>
      </c>
      <c r="G125" s="139" t="s">
        <v>158</v>
      </c>
      <c r="H125" s="140">
        <v>11.537000000000001</v>
      </c>
      <c r="I125" s="141"/>
      <c r="J125" s="142">
        <f>ROUND(I125*H125,2)</f>
        <v>0</v>
      </c>
      <c r="K125" s="138" t="s">
        <v>159</v>
      </c>
      <c r="L125" s="32"/>
      <c r="M125" s="143" t="s">
        <v>1</v>
      </c>
      <c r="N125" s="144" t="s">
        <v>52</v>
      </c>
      <c r="P125" s="145">
        <f>O125*H125</f>
        <v>0</v>
      </c>
      <c r="Q125" s="145">
        <v>0</v>
      </c>
      <c r="R125" s="145">
        <f>Q125*H125</f>
        <v>0</v>
      </c>
      <c r="S125" s="145">
        <v>0</v>
      </c>
      <c r="T125" s="146">
        <f>S125*H125</f>
        <v>0</v>
      </c>
      <c r="AR125" s="147" t="s">
        <v>160</v>
      </c>
      <c r="AT125" s="147" t="s">
        <v>155</v>
      </c>
      <c r="AU125" s="147" t="s">
        <v>96</v>
      </c>
      <c r="AY125" s="16" t="s">
        <v>153</v>
      </c>
      <c r="BE125" s="148">
        <f>IF(N125="základní",J125,0)</f>
        <v>0</v>
      </c>
      <c r="BF125" s="148">
        <f>IF(N125="snížená",J125,0)</f>
        <v>0</v>
      </c>
      <c r="BG125" s="148">
        <f>IF(N125="zákl. přenesená",J125,0)</f>
        <v>0</v>
      </c>
      <c r="BH125" s="148">
        <f>IF(N125="sníž. přenesená",J125,0)</f>
        <v>0</v>
      </c>
      <c r="BI125" s="148">
        <f>IF(N125="nulová",J125,0)</f>
        <v>0</v>
      </c>
      <c r="BJ125" s="16" t="s">
        <v>94</v>
      </c>
      <c r="BK125" s="148">
        <f>ROUND(I125*H125,2)</f>
        <v>0</v>
      </c>
      <c r="BL125" s="16" t="s">
        <v>160</v>
      </c>
      <c r="BM125" s="147" t="s">
        <v>321</v>
      </c>
    </row>
    <row r="126" spans="2:65" s="12" customFormat="1" ht="11.25">
      <c r="B126" s="149"/>
      <c r="D126" s="150" t="s">
        <v>162</v>
      </c>
      <c r="E126" s="151" t="s">
        <v>1</v>
      </c>
      <c r="F126" s="152" t="s">
        <v>163</v>
      </c>
      <c r="H126" s="151" t="s">
        <v>1</v>
      </c>
      <c r="I126" s="153"/>
      <c r="L126" s="149"/>
      <c r="M126" s="154"/>
      <c r="T126" s="155"/>
      <c r="AT126" s="151" t="s">
        <v>162</v>
      </c>
      <c r="AU126" s="151" t="s">
        <v>96</v>
      </c>
      <c r="AV126" s="12" t="s">
        <v>94</v>
      </c>
      <c r="AW126" s="12" t="s">
        <v>42</v>
      </c>
      <c r="AX126" s="12" t="s">
        <v>87</v>
      </c>
      <c r="AY126" s="151" t="s">
        <v>153</v>
      </c>
    </row>
    <row r="127" spans="2:65" s="12" customFormat="1" ht="11.25">
      <c r="B127" s="149"/>
      <c r="D127" s="150" t="s">
        <v>162</v>
      </c>
      <c r="E127" s="151" t="s">
        <v>1</v>
      </c>
      <c r="F127" s="152" t="s">
        <v>322</v>
      </c>
      <c r="H127" s="151" t="s">
        <v>1</v>
      </c>
      <c r="I127" s="153"/>
      <c r="L127" s="149"/>
      <c r="M127" s="154"/>
      <c r="T127" s="155"/>
      <c r="AT127" s="151" t="s">
        <v>162</v>
      </c>
      <c r="AU127" s="151" t="s">
        <v>96</v>
      </c>
      <c r="AV127" s="12" t="s">
        <v>94</v>
      </c>
      <c r="AW127" s="12" t="s">
        <v>42</v>
      </c>
      <c r="AX127" s="12" t="s">
        <v>87</v>
      </c>
      <c r="AY127" s="151" t="s">
        <v>153</v>
      </c>
    </row>
    <row r="128" spans="2:65" s="13" customFormat="1" ht="11.25">
      <c r="B128" s="156"/>
      <c r="D128" s="150" t="s">
        <v>162</v>
      </c>
      <c r="E128" s="157" t="s">
        <v>1</v>
      </c>
      <c r="F128" s="158" t="s">
        <v>323</v>
      </c>
      <c r="H128" s="159">
        <v>4.5999999999999996</v>
      </c>
      <c r="I128" s="160"/>
      <c r="L128" s="156"/>
      <c r="M128" s="161"/>
      <c r="T128" s="162"/>
      <c r="AT128" s="157" t="s">
        <v>162</v>
      </c>
      <c r="AU128" s="157" t="s">
        <v>96</v>
      </c>
      <c r="AV128" s="13" t="s">
        <v>96</v>
      </c>
      <c r="AW128" s="13" t="s">
        <v>42</v>
      </c>
      <c r="AX128" s="13" t="s">
        <v>87</v>
      </c>
      <c r="AY128" s="157" t="s">
        <v>153</v>
      </c>
    </row>
    <row r="129" spans="2:65" s="13" customFormat="1" ht="11.25">
      <c r="B129" s="156"/>
      <c r="D129" s="150" t="s">
        <v>162</v>
      </c>
      <c r="E129" s="157" t="s">
        <v>1</v>
      </c>
      <c r="F129" s="158" t="s">
        <v>324</v>
      </c>
      <c r="H129" s="159">
        <v>6.9370000000000003</v>
      </c>
      <c r="I129" s="160"/>
      <c r="L129" s="156"/>
      <c r="M129" s="161"/>
      <c r="T129" s="162"/>
      <c r="AT129" s="157" t="s">
        <v>162</v>
      </c>
      <c r="AU129" s="157" t="s">
        <v>96</v>
      </c>
      <c r="AV129" s="13" t="s">
        <v>96</v>
      </c>
      <c r="AW129" s="13" t="s">
        <v>42</v>
      </c>
      <c r="AX129" s="13" t="s">
        <v>87</v>
      </c>
      <c r="AY129" s="157" t="s">
        <v>153</v>
      </c>
    </row>
    <row r="130" spans="2:65" s="14" customFormat="1" ht="11.25">
      <c r="B130" s="163"/>
      <c r="D130" s="150" t="s">
        <v>162</v>
      </c>
      <c r="E130" s="164" t="s">
        <v>1</v>
      </c>
      <c r="F130" s="165" t="s">
        <v>193</v>
      </c>
      <c r="H130" s="166">
        <v>11.537000000000001</v>
      </c>
      <c r="I130" s="167"/>
      <c r="L130" s="163"/>
      <c r="M130" s="168"/>
      <c r="T130" s="169"/>
      <c r="AT130" s="164" t="s">
        <v>162</v>
      </c>
      <c r="AU130" s="164" t="s">
        <v>96</v>
      </c>
      <c r="AV130" s="14" t="s">
        <v>175</v>
      </c>
      <c r="AW130" s="14" t="s">
        <v>42</v>
      </c>
      <c r="AX130" s="14" t="s">
        <v>94</v>
      </c>
      <c r="AY130" s="164" t="s">
        <v>153</v>
      </c>
    </row>
    <row r="131" spans="2:65" s="1" customFormat="1" ht="16.5" customHeight="1">
      <c r="B131" s="32"/>
      <c r="C131" s="136" t="s">
        <v>96</v>
      </c>
      <c r="D131" s="136" t="s">
        <v>155</v>
      </c>
      <c r="E131" s="137" t="s">
        <v>325</v>
      </c>
      <c r="F131" s="138" t="s">
        <v>326</v>
      </c>
      <c r="G131" s="139" t="s">
        <v>221</v>
      </c>
      <c r="H131" s="140">
        <v>73020</v>
      </c>
      <c r="I131" s="141"/>
      <c r="J131" s="142">
        <f>ROUND(I131*H131,2)</f>
        <v>0</v>
      </c>
      <c r="K131" s="138" t="s">
        <v>172</v>
      </c>
      <c r="L131" s="32"/>
      <c r="M131" s="143" t="s">
        <v>1</v>
      </c>
      <c r="N131" s="144" t="s">
        <v>52</v>
      </c>
      <c r="P131" s="145">
        <f>O131*H131</f>
        <v>0</v>
      </c>
      <c r="Q131" s="145">
        <v>0</v>
      </c>
      <c r="R131" s="145">
        <f>Q131*H131</f>
        <v>0</v>
      </c>
      <c r="S131" s="145">
        <v>0</v>
      </c>
      <c r="T131" s="146">
        <f>S131*H131</f>
        <v>0</v>
      </c>
      <c r="AR131" s="147" t="s">
        <v>160</v>
      </c>
      <c r="AT131" s="147" t="s">
        <v>155</v>
      </c>
      <c r="AU131" s="147" t="s">
        <v>96</v>
      </c>
      <c r="AY131" s="16" t="s">
        <v>153</v>
      </c>
      <c r="BE131" s="148">
        <f>IF(N131="základní",J131,0)</f>
        <v>0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6" t="s">
        <v>94</v>
      </c>
      <c r="BK131" s="148">
        <f>ROUND(I131*H131,2)</f>
        <v>0</v>
      </c>
      <c r="BL131" s="16" t="s">
        <v>160</v>
      </c>
      <c r="BM131" s="147" t="s">
        <v>327</v>
      </c>
    </row>
    <row r="132" spans="2:65" s="13" customFormat="1" ht="11.25">
      <c r="B132" s="156"/>
      <c r="D132" s="150" t="s">
        <v>162</v>
      </c>
      <c r="E132" s="157" t="s">
        <v>1</v>
      </c>
      <c r="F132" s="158" t="s">
        <v>328</v>
      </c>
      <c r="H132" s="159">
        <v>73020</v>
      </c>
      <c r="I132" s="160"/>
      <c r="L132" s="156"/>
      <c r="M132" s="161"/>
      <c r="T132" s="162"/>
      <c r="AT132" s="157" t="s">
        <v>162</v>
      </c>
      <c r="AU132" s="157" t="s">
        <v>96</v>
      </c>
      <c r="AV132" s="13" t="s">
        <v>96</v>
      </c>
      <c r="AW132" s="13" t="s">
        <v>42</v>
      </c>
      <c r="AX132" s="13" t="s">
        <v>87</v>
      </c>
      <c r="AY132" s="157" t="s">
        <v>153</v>
      </c>
    </row>
    <row r="133" spans="2:65" s="12" customFormat="1" ht="11.25">
      <c r="B133" s="149"/>
      <c r="D133" s="150" t="s">
        <v>162</v>
      </c>
      <c r="E133" s="151" t="s">
        <v>1</v>
      </c>
      <c r="F133" s="152" t="s">
        <v>329</v>
      </c>
      <c r="H133" s="151" t="s">
        <v>1</v>
      </c>
      <c r="I133" s="153"/>
      <c r="L133" s="149"/>
      <c r="M133" s="154"/>
      <c r="T133" s="155"/>
      <c r="AT133" s="151" t="s">
        <v>162</v>
      </c>
      <c r="AU133" s="151" t="s">
        <v>96</v>
      </c>
      <c r="AV133" s="12" t="s">
        <v>94</v>
      </c>
      <c r="AW133" s="12" t="s">
        <v>42</v>
      </c>
      <c r="AX133" s="12" t="s">
        <v>87</v>
      </c>
      <c r="AY133" s="151" t="s">
        <v>153</v>
      </c>
    </row>
    <row r="134" spans="2:65" s="14" customFormat="1" ht="11.25">
      <c r="B134" s="163"/>
      <c r="D134" s="150" t="s">
        <v>162</v>
      </c>
      <c r="E134" s="164" t="s">
        <v>1</v>
      </c>
      <c r="F134" s="165" t="s">
        <v>193</v>
      </c>
      <c r="H134" s="166">
        <v>73020</v>
      </c>
      <c r="I134" s="167"/>
      <c r="L134" s="163"/>
      <c r="M134" s="168"/>
      <c r="T134" s="169"/>
      <c r="AT134" s="164" t="s">
        <v>162</v>
      </c>
      <c r="AU134" s="164" t="s">
        <v>96</v>
      </c>
      <c r="AV134" s="14" t="s">
        <v>175</v>
      </c>
      <c r="AW134" s="14" t="s">
        <v>42</v>
      </c>
      <c r="AX134" s="14" t="s">
        <v>94</v>
      </c>
      <c r="AY134" s="164" t="s">
        <v>153</v>
      </c>
    </row>
    <row r="135" spans="2:65" s="1" customFormat="1" ht="24.2" customHeight="1">
      <c r="B135" s="32"/>
      <c r="C135" s="136" t="s">
        <v>175</v>
      </c>
      <c r="D135" s="136" t="s">
        <v>155</v>
      </c>
      <c r="E135" s="137" t="s">
        <v>330</v>
      </c>
      <c r="F135" s="138" t="s">
        <v>331</v>
      </c>
      <c r="G135" s="139" t="s">
        <v>221</v>
      </c>
      <c r="H135" s="140">
        <v>730.2</v>
      </c>
      <c r="I135" s="141"/>
      <c r="J135" s="142">
        <f>ROUND(I135*H135,2)</f>
        <v>0</v>
      </c>
      <c r="K135" s="138" t="s">
        <v>332</v>
      </c>
      <c r="L135" s="32"/>
      <c r="M135" s="143" t="s">
        <v>1</v>
      </c>
      <c r="N135" s="144" t="s">
        <v>52</v>
      </c>
      <c r="P135" s="145">
        <f>O135*H135</f>
        <v>0</v>
      </c>
      <c r="Q135" s="145">
        <v>0</v>
      </c>
      <c r="R135" s="145">
        <f>Q135*H135</f>
        <v>0</v>
      </c>
      <c r="S135" s="145">
        <v>0</v>
      </c>
      <c r="T135" s="146">
        <f>S135*H135</f>
        <v>0</v>
      </c>
      <c r="AR135" s="147" t="s">
        <v>160</v>
      </c>
      <c r="AT135" s="147" t="s">
        <v>155</v>
      </c>
      <c r="AU135" s="147" t="s">
        <v>96</v>
      </c>
      <c r="AY135" s="16" t="s">
        <v>153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6" t="s">
        <v>94</v>
      </c>
      <c r="BK135" s="148">
        <f>ROUND(I135*H135,2)</f>
        <v>0</v>
      </c>
      <c r="BL135" s="16" t="s">
        <v>160</v>
      </c>
      <c r="BM135" s="147" t="s">
        <v>333</v>
      </c>
    </row>
    <row r="136" spans="2:65" s="13" customFormat="1" ht="11.25">
      <c r="B136" s="156"/>
      <c r="D136" s="150" t="s">
        <v>162</v>
      </c>
      <c r="E136" s="157" t="s">
        <v>1</v>
      </c>
      <c r="F136" s="158" t="s">
        <v>334</v>
      </c>
      <c r="H136" s="159">
        <v>730.2</v>
      </c>
      <c r="I136" s="160"/>
      <c r="L136" s="156"/>
      <c r="M136" s="161"/>
      <c r="T136" s="162"/>
      <c r="AT136" s="157" t="s">
        <v>162</v>
      </c>
      <c r="AU136" s="157" t="s">
        <v>96</v>
      </c>
      <c r="AV136" s="13" t="s">
        <v>96</v>
      </c>
      <c r="AW136" s="13" t="s">
        <v>42</v>
      </c>
      <c r="AX136" s="13" t="s">
        <v>94</v>
      </c>
      <c r="AY136" s="157" t="s">
        <v>153</v>
      </c>
    </row>
    <row r="137" spans="2:65" s="1" customFormat="1" ht="16.5" customHeight="1">
      <c r="B137" s="32"/>
      <c r="C137" s="136" t="s">
        <v>160</v>
      </c>
      <c r="D137" s="136" t="s">
        <v>155</v>
      </c>
      <c r="E137" s="137" t="s">
        <v>335</v>
      </c>
      <c r="F137" s="138" t="s">
        <v>336</v>
      </c>
      <c r="G137" s="139" t="s">
        <v>158</v>
      </c>
      <c r="H137" s="140">
        <v>0.219</v>
      </c>
      <c r="I137" s="141"/>
      <c r="J137" s="142">
        <f>ROUND(I137*H137,2)</f>
        <v>0</v>
      </c>
      <c r="K137" s="138" t="s">
        <v>172</v>
      </c>
      <c r="L137" s="32"/>
      <c r="M137" s="143" t="s">
        <v>1</v>
      </c>
      <c r="N137" s="144" t="s">
        <v>52</v>
      </c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AR137" s="147" t="s">
        <v>160</v>
      </c>
      <c r="AT137" s="147" t="s">
        <v>155</v>
      </c>
      <c r="AU137" s="147" t="s">
        <v>96</v>
      </c>
      <c r="AY137" s="16" t="s">
        <v>153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6" t="s">
        <v>94</v>
      </c>
      <c r="BK137" s="148">
        <f>ROUND(I137*H137,2)</f>
        <v>0</v>
      </c>
      <c r="BL137" s="16" t="s">
        <v>160</v>
      </c>
      <c r="BM137" s="147" t="s">
        <v>337</v>
      </c>
    </row>
    <row r="138" spans="2:65" s="13" customFormat="1" ht="11.25">
      <c r="B138" s="156"/>
      <c r="D138" s="150" t="s">
        <v>162</v>
      </c>
      <c r="E138" s="157" t="s">
        <v>1</v>
      </c>
      <c r="F138" s="158" t="s">
        <v>338</v>
      </c>
      <c r="H138" s="159">
        <v>0.219</v>
      </c>
      <c r="I138" s="160"/>
      <c r="L138" s="156"/>
      <c r="M138" s="161"/>
      <c r="T138" s="162"/>
      <c r="AT138" s="157" t="s">
        <v>162</v>
      </c>
      <c r="AU138" s="157" t="s">
        <v>96</v>
      </c>
      <c r="AV138" s="13" t="s">
        <v>96</v>
      </c>
      <c r="AW138" s="13" t="s">
        <v>42</v>
      </c>
      <c r="AX138" s="13" t="s">
        <v>94</v>
      </c>
      <c r="AY138" s="157" t="s">
        <v>153</v>
      </c>
    </row>
    <row r="139" spans="2:65" s="1" customFormat="1" ht="16.5" customHeight="1">
      <c r="B139" s="32"/>
      <c r="C139" s="170" t="s">
        <v>185</v>
      </c>
      <c r="D139" s="170" t="s">
        <v>195</v>
      </c>
      <c r="E139" s="171" t="s">
        <v>339</v>
      </c>
      <c r="F139" s="172" t="s">
        <v>340</v>
      </c>
      <c r="G139" s="173" t="s">
        <v>214</v>
      </c>
      <c r="H139" s="174">
        <v>225.63200000000001</v>
      </c>
      <c r="I139" s="175"/>
      <c r="J139" s="176">
        <f>ROUND(I139*H139,2)</f>
        <v>0</v>
      </c>
      <c r="K139" s="172" t="s">
        <v>159</v>
      </c>
      <c r="L139" s="177"/>
      <c r="M139" s="178" t="s">
        <v>1</v>
      </c>
      <c r="N139" s="179" t="s">
        <v>52</v>
      </c>
      <c r="P139" s="145">
        <f>O139*H139</f>
        <v>0</v>
      </c>
      <c r="Q139" s="145">
        <v>1E-3</v>
      </c>
      <c r="R139" s="145">
        <f>Q139*H139</f>
        <v>0.225632</v>
      </c>
      <c r="S139" s="145">
        <v>0</v>
      </c>
      <c r="T139" s="146">
        <f>S139*H139</f>
        <v>0</v>
      </c>
      <c r="AR139" s="147" t="s">
        <v>198</v>
      </c>
      <c r="AT139" s="147" t="s">
        <v>195</v>
      </c>
      <c r="AU139" s="147" t="s">
        <v>96</v>
      </c>
      <c r="AY139" s="16" t="s">
        <v>153</v>
      </c>
      <c r="BE139" s="148">
        <f>IF(N139="základní",J139,0)</f>
        <v>0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6" t="s">
        <v>94</v>
      </c>
      <c r="BK139" s="148">
        <f>ROUND(I139*H139,2)</f>
        <v>0</v>
      </c>
      <c r="BL139" s="16" t="s">
        <v>160</v>
      </c>
      <c r="BM139" s="147" t="s">
        <v>341</v>
      </c>
    </row>
    <row r="140" spans="2:65" s="13" customFormat="1" ht="11.25">
      <c r="B140" s="156"/>
      <c r="D140" s="150" t="s">
        <v>162</v>
      </c>
      <c r="E140" s="157" t="s">
        <v>1</v>
      </c>
      <c r="F140" s="158" t="s">
        <v>342</v>
      </c>
      <c r="H140" s="159">
        <v>225.63200000000001</v>
      </c>
      <c r="I140" s="160"/>
      <c r="L140" s="156"/>
      <c r="M140" s="161"/>
      <c r="T140" s="162"/>
      <c r="AT140" s="157" t="s">
        <v>162</v>
      </c>
      <c r="AU140" s="157" t="s">
        <v>96</v>
      </c>
      <c r="AV140" s="13" t="s">
        <v>96</v>
      </c>
      <c r="AW140" s="13" t="s">
        <v>42</v>
      </c>
      <c r="AX140" s="13" t="s">
        <v>94</v>
      </c>
      <c r="AY140" s="157" t="s">
        <v>153</v>
      </c>
    </row>
    <row r="141" spans="2:65" s="1" customFormat="1" ht="16.5" customHeight="1">
      <c r="B141" s="32"/>
      <c r="C141" s="136" t="s">
        <v>194</v>
      </c>
      <c r="D141" s="136" t="s">
        <v>155</v>
      </c>
      <c r="E141" s="137" t="s">
        <v>343</v>
      </c>
      <c r="F141" s="138" t="s">
        <v>344</v>
      </c>
      <c r="G141" s="139" t="s">
        <v>221</v>
      </c>
      <c r="H141" s="140">
        <v>7302</v>
      </c>
      <c r="I141" s="141"/>
      <c r="J141" s="142">
        <f>ROUND(I141*H141,2)</f>
        <v>0</v>
      </c>
      <c r="K141" s="138" t="s">
        <v>172</v>
      </c>
      <c r="L141" s="32"/>
      <c r="M141" s="143" t="s">
        <v>1</v>
      </c>
      <c r="N141" s="144" t="s">
        <v>52</v>
      </c>
      <c r="P141" s="145">
        <f>O141*H141</f>
        <v>0</v>
      </c>
      <c r="Q141" s="145">
        <v>0</v>
      </c>
      <c r="R141" s="145">
        <f>Q141*H141</f>
        <v>0</v>
      </c>
      <c r="S141" s="145">
        <v>0</v>
      </c>
      <c r="T141" s="146">
        <f>S141*H141</f>
        <v>0</v>
      </c>
      <c r="AR141" s="147" t="s">
        <v>160</v>
      </c>
      <c r="AT141" s="147" t="s">
        <v>155</v>
      </c>
      <c r="AU141" s="147" t="s">
        <v>96</v>
      </c>
      <c r="AY141" s="16" t="s">
        <v>153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6" t="s">
        <v>94</v>
      </c>
      <c r="BK141" s="148">
        <f>ROUND(I141*H141,2)</f>
        <v>0</v>
      </c>
      <c r="BL141" s="16" t="s">
        <v>160</v>
      </c>
      <c r="BM141" s="147" t="s">
        <v>345</v>
      </c>
    </row>
    <row r="142" spans="2:65" s="13" customFormat="1" ht="11.25">
      <c r="B142" s="156"/>
      <c r="D142" s="150" t="s">
        <v>162</v>
      </c>
      <c r="E142" s="157" t="s">
        <v>1</v>
      </c>
      <c r="F142" s="158" t="s">
        <v>346</v>
      </c>
      <c r="H142" s="159">
        <v>7302</v>
      </c>
      <c r="I142" s="160"/>
      <c r="L142" s="156"/>
      <c r="M142" s="161"/>
      <c r="T142" s="162"/>
      <c r="AT142" s="157" t="s">
        <v>162</v>
      </c>
      <c r="AU142" s="157" t="s">
        <v>96</v>
      </c>
      <c r="AV142" s="13" t="s">
        <v>96</v>
      </c>
      <c r="AW142" s="13" t="s">
        <v>42</v>
      </c>
      <c r="AX142" s="13" t="s">
        <v>94</v>
      </c>
      <c r="AY142" s="157" t="s">
        <v>153</v>
      </c>
    </row>
    <row r="143" spans="2:65" s="1" customFormat="1" ht="16.5" customHeight="1">
      <c r="B143" s="32"/>
      <c r="C143" s="136" t="s">
        <v>200</v>
      </c>
      <c r="D143" s="136" t="s">
        <v>155</v>
      </c>
      <c r="E143" s="137" t="s">
        <v>227</v>
      </c>
      <c r="F143" s="138" t="s">
        <v>228</v>
      </c>
      <c r="G143" s="139" t="s">
        <v>229</v>
      </c>
      <c r="H143" s="140">
        <v>73.02</v>
      </c>
      <c r="I143" s="141"/>
      <c r="J143" s="142">
        <f>ROUND(I143*H143,2)</f>
        <v>0</v>
      </c>
      <c r="K143" s="138" t="s">
        <v>172</v>
      </c>
      <c r="L143" s="32"/>
      <c r="M143" s="143" t="s">
        <v>1</v>
      </c>
      <c r="N143" s="144" t="s">
        <v>52</v>
      </c>
      <c r="P143" s="145">
        <f>O143*H143</f>
        <v>0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AR143" s="147" t="s">
        <v>160</v>
      </c>
      <c r="AT143" s="147" t="s">
        <v>155</v>
      </c>
      <c r="AU143" s="147" t="s">
        <v>96</v>
      </c>
      <c r="AY143" s="16" t="s">
        <v>153</v>
      </c>
      <c r="BE143" s="148">
        <f>IF(N143="základní",J143,0)</f>
        <v>0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6" t="s">
        <v>94</v>
      </c>
      <c r="BK143" s="148">
        <f>ROUND(I143*H143,2)</f>
        <v>0</v>
      </c>
      <c r="BL143" s="16" t="s">
        <v>160</v>
      </c>
      <c r="BM143" s="147" t="s">
        <v>347</v>
      </c>
    </row>
    <row r="144" spans="2:65" s="13" customFormat="1" ht="11.25">
      <c r="B144" s="156"/>
      <c r="D144" s="150" t="s">
        <v>162</v>
      </c>
      <c r="E144" s="157" t="s">
        <v>1</v>
      </c>
      <c r="F144" s="158" t="s">
        <v>348</v>
      </c>
      <c r="H144" s="159">
        <v>73.02</v>
      </c>
      <c r="I144" s="160"/>
      <c r="L144" s="156"/>
      <c r="M144" s="161"/>
      <c r="T144" s="162"/>
      <c r="AT144" s="157" t="s">
        <v>162</v>
      </c>
      <c r="AU144" s="157" t="s">
        <v>96</v>
      </c>
      <c r="AV144" s="13" t="s">
        <v>96</v>
      </c>
      <c r="AW144" s="13" t="s">
        <v>42</v>
      </c>
      <c r="AX144" s="13" t="s">
        <v>94</v>
      </c>
      <c r="AY144" s="157" t="s">
        <v>153</v>
      </c>
    </row>
    <row r="145" spans="2:65" s="1" customFormat="1" ht="16.5" customHeight="1">
      <c r="B145" s="32"/>
      <c r="C145" s="136" t="s">
        <v>198</v>
      </c>
      <c r="D145" s="136" t="s">
        <v>155</v>
      </c>
      <c r="E145" s="137" t="s">
        <v>233</v>
      </c>
      <c r="F145" s="138" t="s">
        <v>234</v>
      </c>
      <c r="G145" s="139" t="s">
        <v>229</v>
      </c>
      <c r="H145" s="140">
        <v>73.02</v>
      </c>
      <c r="I145" s="141"/>
      <c r="J145" s="142">
        <f>ROUND(I145*H145,2)</f>
        <v>0</v>
      </c>
      <c r="K145" s="138" t="s">
        <v>172</v>
      </c>
      <c r="L145" s="32"/>
      <c r="M145" s="143" t="s">
        <v>1</v>
      </c>
      <c r="N145" s="144" t="s">
        <v>52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160</v>
      </c>
      <c r="AT145" s="147" t="s">
        <v>155</v>
      </c>
      <c r="AU145" s="147" t="s">
        <v>96</v>
      </c>
      <c r="AY145" s="16" t="s">
        <v>153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6" t="s">
        <v>94</v>
      </c>
      <c r="BK145" s="148">
        <f>ROUND(I145*H145,2)</f>
        <v>0</v>
      </c>
      <c r="BL145" s="16" t="s">
        <v>160</v>
      </c>
      <c r="BM145" s="147" t="s">
        <v>349</v>
      </c>
    </row>
    <row r="146" spans="2:65" s="13" customFormat="1" ht="11.25">
      <c r="B146" s="156"/>
      <c r="D146" s="150" t="s">
        <v>162</v>
      </c>
      <c r="E146" s="157" t="s">
        <v>1</v>
      </c>
      <c r="F146" s="158" t="s">
        <v>348</v>
      </c>
      <c r="H146" s="159">
        <v>73.02</v>
      </c>
      <c r="I146" s="160"/>
      <c r="L146" s="156"/>
      <c r="M146" s="161"/>
      <c r="T146" s="162"/>
      <c r="AT146" s="157" t="s">
        <v>162</v>
      </c>
      <c r="AU146" s="157" t="s">
        <v>96</v>
      </c>
      <c r="AV146" s="13" t="s">
        <v>96</v>
      </c>
      <c r="AW146" s="13" t="s">
        <v>42</v>
      </c>
      <c r="AX146" s="13" t="s">
        <v>94</v>
      </c>
      <c r="AY146" s="157" t="s">
        <v>153</v>
      </c>
    </row>
    <row r="147" spans="2:65" s="1" customFormat="1" ht="16.5" customHeight="1">
      <c r="B147" s="32"/>
      <c r="C147" s="136" t="s">
        <v>211</v>
      </c>
      <c r="D147" s="136" t="s">
        <v>155</v>
      </c>
      <c r="E147" s="137" t="s">
        <v>237</v>
      </c>
      <c r="F147" s="138" t="s">
        <v>238</v>
      </c>
      <c r="G147" s="139" t="s">
        <v>229</v>
      </c>
      <c r="H147" s="140">
        <v>73.02</v>
      </c>
      <c r="I147" s="141"/>
      <c r="J147" s="142">
        <f>ROUND(I147*H147,2)</f>
        <v>0</v>
      </c>
      <c r="K147" s="138" t="s">
        <v>172</v>
      </c>
      <c r="L147" s="32"/>
      <c r="M147" s="143" t="s">
        <v>1</v>
      </c>
      <c r="N147" s="144" t="s">
        <v>52</v>
      </c>
      <c r="P147" s="145">
        <f>O147*H147</f>
        <v>0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AR147" s="147" t="s">
        <v>160</v>
      </c>
      <c r="AT147" s="147" t="s">
        <v>155</v>
      </c>
      <c r="AU147" s="147" t="s">
        <v>96</v>
      </c>
      <c r="AY147" s="16" t="s">
        <v>153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6" t="s">
        <v>94</v>
      </c>
      <c r="BK147" s="148">
        <f>ROUND(I147*H147,2)</f>
        <v>0</v>
      </c>
      <c r="BL147" s="16" t="s">
        <v>160</v>
      </c>
      <c r="BM147" s="147" t="s">
        <v>350</v>
      </c>
    </row>
    <row r="148" spans="2:65" s="12" customFormat="1" ht="11.25">
      <c r="B148" s="149"/>
      <c r="D148" s="150" t="s">
        <v>162</v>
      </c>
      <c r="E148" s="151" t="s">
        <v>1</v>
      </c>
      <c r="F148" s="152" t="s">
        <v>240</v>
      </c>
      <c r="H148" s="151" t="s">
        <v>1</v>
      </c>
      <c r="I148" s="153"/>
      <c r="L148" s="149"/>
      <c r="M148" s="154"/>
      <c r="T148" s="155"/>
      <c r="AT148" s="151" t="s">
        <v>162</v>
      </c>
      <c r="AU148" s="151" t="s">
        <v>96</v>
      </c>
      <c r="AV148" s="12" t="s">
        <v>94</v>
      </c>
      <c r="AW148" s="12" t="s">
        <v>42</v>
      </c>
      <c r="AX148" s="12" t="s">
        <v>87</v>
      </c>
      <c r="AY148" s="151" t="s">
        <v>153</v>
      </c>
    </row>
    <row r="149" spans="2:65" s="13" customFormat="1" ht="11.25">
      <c r="B149" s="156"/>
      <c r="D149" s="150" t="s">
        <v>162</v>
      </c>
      <c r="E149" s="157" t="s">
        <v>1</v>
      </c>
      <c r="F149" s="158" t="s">
        <v>348</v>
      </c>
      <c r="H149" s="159">
        <v>73.02</v>
      </c>
      <c r="I149" s="160"/>
      <c r="L149" s="156"/>
      <c r="M149" s="161"/>
      <c r="T149" s="162"/>
      <c r="AT149" s="157" t="s">
        <v>162</v>
      </c>
      <c r="AU149" s="157" t="s">
        <v>96</v>
      </c>
      <c r="AV149" s="13" t="s">
        <v>96</v>
      </c>
      <c r="AW149" s="13" t="s">
        <v>42</v>
      </c>
      <c r="AX149" s="13" t="s">
        <v>94</v>
      </c>
      <c r="AY149" s="157" t="s">
        <v>153</v>
      </c>
    </row>
    <row r="150" spans="2:65" s="1" customFormat="1" ht="16.5" customHeight="1">
      <c r="B150" s="32"/>
      <c r="C150" s="136" t="s">
        <v>218</v>
      </c>
      <c r="D150" s="136" t="s">
        <v>155</v>
      </c>
      <c r="E150" s="137" t="s">
        <v>351</v>
      </c>
      <c r="F150" s="138" t="s">
        <v>352</v>
      </c>
      <c r="G150" s="139" t="s">
        <v>158</v>
      </c>
      <c r="H150" s="140">
        <v>0.22600000000000001</v>
      </c>
      <c r="I150" s="141"/>
      <c r="J150" s="142">
        <f>ROUND(I150*H150,2)</f>
        <v>0</v>
      </c>
      <c r="K150" s="138" t="s">
        <v>172</v>
      </c>
      <c r="L150" s="32"/>
      <c r="M150" s="180" t="s">
        <v>1</v>
      </c>
      <c r="N150" s="181" t="s">
        <v>52</v>
      </c>
      <c r="O150" s="182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AR150" s="147" t="s">
        <v>160</v>
      </c>
      <c r="AT150" s="147" t="s">
        <v>155</v>
      </c>
      <c r="AU150" s="147" t="s">
        <v>96</v>
      </c>
      <c r="AY150" s="16" t="s">
        <v>153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6" t="s">
        <v>94</v>
      </c>
      <c r="BK150" s="148">
        <f>ROUND(I150*H150,2)</f>
        <v>0</v>
      </c>
      <c r="BL150" s="16" t="s">
        <v>160</v>
      </c>
      <c r="BM150" s="147" t="s">
        <v>353</v>
      </c>
    </row>
    <row r="151" spans="2:65" s="1" customFormat="1" ht="6.95" customHeight="1">
      <c r="B151" s="44"/>
      <c r="C151" s="45"/>
      <c r="D151" s="45"/>
      <c r="E151" s="45"/>
      <c r="F151" s="45"/>
      <c r="G151" s="45"/>
      <c r="H151" s="45"/>
      <c r="I151" s="45"/>
      <c r="J151" s="45"/>
      <c r="K151" s="45"/>
      <c r="L151" s="32"/>
    </row>
  </sheetData>
  <sheetProtection algorithmName="SHA-512" hashValue="HaYWsdNIbo5BLXpn7b6UKRGGe88ZIIQWRLbpwmQ3j1lJUskhT3ctApppdoyGsRQNR/6qA1iNNiIz0FGrK0J6nw==" saltValue="4P8Y6pIiRBATJ+wYs8j9gR5JKMABPC7dlhtla3vFc85/rv5vTGX4bhANPdyioPVQLbFXQqDTMJyKlDtlsrlrLQ==" spinCount="100000" sheet="1" objects="1" scenarios="1" formatColumns="0" formatRows="0" autoFilter="0"/>
  <autoFilter ref="C121:K150" xr:uid="{00000000-0009-0000-0000-000005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4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6" t="s">
        <v>119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96</v>
      </c>
    </row>
    <row r="4" spans="2:46" ht="24.95" customHeight="1">
      <c r="B4" s="19"/>
      <c r="D4" s="20" t="s">
        <v>126</v>
      </c>
      <c r="L4" s="19"/>
      <c r="M4" s="9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6" t="str">
        <f>'Rekapitulace stavby'!K6</f>
        <v>NÁSLEDNÁ PÉČE O ZELEŇ 3 ROKY - VEŘEJNÉ PROSTRANSTVÍ POD ŘEČKOVICKÝM HŘBITOVEM</v>
      </c>
      <c r="F7" s="237"/>
      <c r="G7" s="237"/>
      <c r="H7" s="237"/>
      <c r="L7" s="19"/>
    </row>
    <row r="8" spans="2:46" ht="12" customHeight="1">
      <c r="B8" s="19"/>
      <c r="D8" s="26" t="s">
        <v>127</v>
      </c>
      <c r="L8" s="19"/>
    </row>
    <row r="9" spans="2:46" s="1" customFormat="1" ht="16.5" customHeight="1">
      <c r="B9" s="32"/>
      <c r="E9" s="236" t="s">
        <v>245</v>
      </c>
      <c r="F9" s="238"/>
      <c r="G9" s="238"/>
      <c r="H9" s="238"/>
      <c r="L9" s="32"/>
    </row>
    <row r="10" spans="2:46" s="1" customFormat="1" ht="12" customHeight="1">
      <c r="B10" s="32"/>
      <c r="D10" s="26" t="s">
        <v>129</v>
      </c>
      <c r="L10" s="32"/>
    </row>
    <row r="11" spans="2:46" s="1" customFormat="1" ht="16.5" customHeight="1">
      <c r="B11" s="32"/>
      <c r="E11" s="199" t="s">
        <v>354</v>
      </c>
      <c r="F11" s="238"/>
      <c r="G11" s="238"/>
      <c r="H11" s="238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6" t="s">
        <v>18</v>
      </c>
      <c r="F13" s="24" t="s">
        <v>19</v>
      </c>
      <c r="I13" s="26" t="s">
        <v>20</v>
      </c>
      <c r="J13" s="24" t="s">
        <v>21</v>
      </c>
      <c r="L13" s="32"/>
    </row>
    <row r="14" spans="2:46" s="1" customFormat="1" ht="12" customHeight="1">
      <c r="B14" s="32"/>
      <c r="D14" s="26" t="s">
        <v>22</v>
      </c>
      <c r="F14" s="24" t="s">
        <v>23</v>
      </c>
      <c r="I14" s="26" t="s">
        <v>24</v>
      </c>
      <c r="J14" s="52" t="str">
        <f>'Rekapitulace stavby'!AN8</f>
        <v>8. 6. 2023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6" t="s">
        <v>30</v>
      </c>
      <c r="I16" s="26" t="s">
        <v>31</v>
      </c>
      <c r="J16" s="24" t="s">
        <v>32</v>
      </c>
      <c r="L16" s="32"/>
    </row>
    <row r="17" spans="2:12" s="1" customFormat="1" ht="18" customHeight="1">
      <c r="B17" s="32"/>
      <c r="E17" s="24" t="s">
        <v>33</v>
      </c>
      <c r="I17" s="26" t="s">
        <v>34</v>
      </c>
      <c r="J17" s="24" t="s">
        <v>35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6" t="s">
        <v>36</v>
      </c>
      <c r="I19" s="26" t="s">
        <v>31</v>
      </c>
      <c r="J19" s="27" t="str">
        <f>'Rekapitulace stavby'!AN13</f>
        <v>Vyplň údaj</v>
      </c>
      <c r="L19" s="32"/>
    </row>
    <row r="20" spans="2:12" s="1" customFormat="1" ht="18" customHeight="1">
      <c r="B20" s="32"/>
      <c r="E20" s="239" t="str">
        <f>'Rekapitulace stavby'!E14</f>
        <v>Vyplň údaj</v>
      </c>
      <c r="F20" s="204"/>
      <c r="G20" s="204"/>
      <c r="H20" s="204"/>
      <c r="I20" s="26" t="s">
        <v>34</v>
      </c>
      <c r="J20" s="27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6" t="s">
        <v>38</v>
      </c>
      <c r="I22" s="26" t="s">
        <v>31</v>
      </c>
      <c r="J22" s="24" t="s">
        <v>39</v>
      </c>
      <c r="L22" s="32"/>
    </row>
    <row r="23" spans="2:12" s="1" customFormat="1" ht="18" customHeight="1">
      <c r="B23" s="32"/>
      <c r="E23" s="24" t="s">
        <v>40</v>
      </c>
      <c r="I23" s="26" t="s">
        <v>34</v>
      </c>
      <c r="J23" s="24" t="s">
        <v>41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6" t="s">
        <v>43</v>
      </c>
      <c r="I25" s="26" t="s">
        <v>31</v>
      </c>
      <c r="J25" s="24" t="str">
        <f>IF('Rekapitulace stavby'!AN19="","",'Rekapitulace stavby'!AN19)</f>
        <v/>
      </c>
      <c r="L25" s="32"/>
    </row>
    <row r="26" spans="2:12" s="1" customFormat="1" ht="18" customHeight="1">
      <c r="B26" s="32"/>
      <c r="E26" s="24" t="str">
        <f>IF('Rekapitulace stavby'!E20="","",'Rekapitulace stavby'!E20)</f>
        <v xml:space="preserve"> </v>
      </c>
      <c r="I26" s="26" t="s">
        <v>34</v>
      </c>
      <c r="J26" s="24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6" t="s">
        <v>45</v>
      </c>
      <c r="L28" s="32"/>
    </row>
    <row r="29" spans="2:12" s="7" customFormat="1" ht="16.5" customHeight="1">
      <c r="B29" s="94"/>
      <c r="E29" s="209" t="s">
        <v>1</v>
      </c>
      <c r="F29" s="209"/>
      <c r="G29" s="209"/>
      <c r="H29" s="209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47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49</v>
      </c>
      <c r="I34" s="35" t="s">
        <v>48</v>
      </c>
      <c r="J34" s="35" t="s">
        <v>50</v>
      </c>
      <c r="L34" s="32"/>
    </row>
    <row r="35" spans="2:12" s="1" customFormat="1" ht="14.45" customHeight="1">
      <c r="B35" s="32"/>
      <c r="D35" s="55" t="s">
        <v>51</v>
      </c>
      <c r="E35" s="26" t="s">
        <v>52</v>
      </c>
      <c r="F35" s="86">
        <f>ROUND((SUM(BE122:BE141)),  2)</f>
        <v>0</v>
      </c>
      <c r="I35" s="96">
        <v>0.21</v>
      </c>
      <c r="J35" s="86">
        <f>ROUND(((SUM(BE122:BE141))*I35),  2)</f>
        <v>0</v>
      </c>
      <c r="L35" s="32"/>
    </row>
    <row r="36" spans="2:12" s="1" customFormat="1" ht="14.45" customHeight="1">
      <c r="B36" s="32"/>
      <c r="E36" s="26" t="s">
        <v>53</v>
      </c>
      <c r="F36" s="86">
        <f>ROUND((SUM(BF122:BF141)),  2)</f>
        <v>0</v>
      </c>
      <c r="I36" s="96">
        <v>0.15</v>
      </c>
      <c r="J36" s="86">
        <f>ROUND(((SUM(BF122:BF141))*I36),  2)</f>
        <v>0</v>
      </c>
      <c r="L36" s="32"/>
    </row>
    <row r="37" spans="2:12" s="1" customFormat="1" ht="14.45" hidden="1" customHeight="1">
      <c r="B37" s="32"/>
      <c r="E37" s="26" t="s">
        <v>54</v>
      </c>
      <c r="F37" s="86">
        <f>ROUND((SUM(BG122:BG141)),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6" t="s">
        <v>55</v>
      </c>
      <c r="F38" s="86">
        <f>ROUND((SUM(BH122:BH141)),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6" t="s">
        <v>56</v>
      </c>
      <c r="F39" s="86">
        <f>ROUND((SUM(BI122:BI141)),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57</v>
      </c>
      <c r="E41" s="57"/>
      <c r="F41" s="57"/>
      <c r="G41" s="99" t="s">
        <v>58</v>
      </c>
      <c r="H41" s="100" t="s">
        <v>59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2"/>
      <c r="D50" s="41" t="s">
        <v>60</v>
      </c>
      <c r="E50" s="42"/>
      <c r="F50" s="42"/>
      <c r="G50" s="41" t="s">
        <v>61</v>
      </c>
      <c r="H50" s="42"/>
      <c r="I50" s="42"/>
      <c r="J50" s="42"/>
      <c r="K50" s="42"/>
      <c r="L50" s="32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2"/>
      <c r="D61" s="43" t="s">
        <v>62</v>
      </c>
      <c r="E61" s="34"/>
      <c r="F61" s="103" t="s">
        <v>63</v>
      </c>
      <c r="G61" s="43" t="s">
        <v>62</v>
      </c>
      <c r="H61" s="34"/>
      <c r="I61" s="34"/>
      <c r="J61" s="104" t="s">
        <v>63</v>
      </c>
      <c r="K61" s="34"/>
      <c r="L61" s="32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2"/>
      <c r="D65" s="41" t="s">
        <v>64</v>
      </c>
      <c r="E65" s="42"/>
      <c r="F65" s="42"/>
      <c r="G65" s="41" t="s">
        <v>65</v>
      </c>
      <c r="H65" s="42"/>
      <c r="I65" s="42"/>
      <c r="J65" s="42"/>
      <c r="K65" s="42"/>
      <c r="L65" s="32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2"/>
      <c r="D76" s="43" t="s">
        <v>62</v>
      </c>
      <c r="E76" s="34"/>
      <c r="F76" s="103" t="s">
        <v>63</v>
      </c>
      <c r="G76" s="43" t="s">
        <v>62</v>
      </c>
      <c r="H76" s="34"/>
      <c r="I76" s="34"/>
      <c r="J76" s="104" t="s">
        <v>63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0" t="s">
        <v>131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6" t="s">
        <v>16</v>
      </c>
      <c r="L84" s="32"/>
    </row>
    <row r="85" spans="2:12" s="1" customFormat="1" ht="16.5" customHeight="1">
      <c r="B85" s="32"/>
      <c r="E85" s="236" t="str">
        <f>E7</f>
        <v>NÁSLEDNÁ PÉČE O ZELEŇ 3 ROKY - VEŘEJNÉ PROSTRANSTVÍ POD ŘEČKOVICKÝM HŘBITOVEM</v>
      </c>
      <c r="F85" s="237"/>
      <c r="G85" s="237"/>
      <c r="H85" s="237"/>
      <c r="L85" s="32"/>
    </row>
    <row r="86" spans="2:12" ht="12" customHeight="1">
      <c r="B86" s="19"/>
      <c r="C86" s="26" t="s">
        <v>127</v>
      </c>
      <c r="L86" s="19"/>
    </row>
    <row r="87" spans="2:12" s="1" customFormat="1" ht="16.5" customHeight="1">
      <c r="B87" s="32"/>
      <c r="E87" s="236" t="s">
        <v>245</v>
      </c>
      <c r="F87" s="238"/>
      <c r="G87" s="238"/>
      <c r="H87" s="238"/>
      <c r="L87" s="32"/>
    </row>
    <row r="88" spans="2:12" s="1" customFormat="1" ht="12" customHeight="1">
      <c r="B88" s="32"/>
      <c r="C88" s="26" t="s">
        <v>129</v>
      </c>
      <c r="L88" s="32"/>
    </row>
    <row r="89" spans="2:12" s="1" customFormat="1" ht="16.5" customHeight="1">
      <c r="B89" s="32"/>
      <c r="E89" s="199" t="str">
        <f>E11</f>
        <v>SO 04.4.B.c - Travnaté plochy - extentenzivní trávník - následná péče 3 roky</v>
      </c>
      <c r="F89" s="238"/>
      <c r="G89" s="238"/>
      <c r="H89" s="238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6" t="s">
        <v>22</v>
      </c>
      <c r="F91" s="24" t="str">
        <f>F14</f>
        <v>Brno - Řečkovice</v>
      </c>
      <c r="I91" s="26" t="s">
        <v>24</v>
      </c>
      <c r="J91" s="52" t="str">
        <f>IF(J14="","",J14)</f>
        <v>8. 6. 2023</v>
      </c>
      <c r="L91" s="32"/>
    </row>
    <row r="92" spans="2:12" s="1" customFormat="1" ht="6.95" customHeight="1">
      <c r="B92" s="32"/>
      <c r="L92" s="32"/>
    </row>
    <row r="93" spans="2:12" s="1" customFormat="1" ht="40.15" customHeight="1">
      <c r="B93" s="32"/>
      <c r="C93" s="26" t="s">
        <v>30</v>
      </c>
      <c r="F93" s="24" t="str">
        <f>E17</f>
        <v>Statutární město Brno, měst.č.Řečkovice-Mokrá hora</v>
      </c>
      <c r="I93" s="26" t="s">
        <v>38</v>
      </c>
      <c r="J93" s="30" t="str">
        <f>E23</f>
        <v>Ateliér zahradní a krajin.architektury Z.Sendler</v>
      </c>
      <c r="L93" s="32"/>
    </row>
    <row r="94" spans="2:12" s="1" customFormat="1" ht="15.2" customHeight="1">
      <c r="B94" s="32"/>
      <c r="C94" s="26" t="s">
        <v>36</v>
      </c>
      <c r="F94" s="24" t="str">
        <f>IF(E20="","",E20)</f>
        <v>Vyplň údaj</v>
      </c>
      <c r="I94" s="26" t="s">
        <v>43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132</v>
      </c>
      <c r="D96" s="97"/>
      <c r="E96" s="97"/>
      <c r="F96" s="97"/>
      <c r="G96" s="97"/>
      <c r="H96" s="97"/>
      <c r="I96" s="97"/>
      <c r="J96" s="106" t="s">
        <v>133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134</v>
      </c>
      <c r="J98" s="66">
        <f>J122</f>
        <v>0</v>
      </c>
      <c r="L98" s="32"/>
      <c r="AU98" s="16" t="s">
        <v>135</v>
      </c>
    </row>
    <row r="99" spans="2:47" s="8" customFormat="1" ht="24.95" customHeight="1">
      <c r="B99" s="108"/>
      <c r="D99" s="109" t="s">
        <v>136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137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0" t="s">
        <v>138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6" t="s">
        <v>16</v>
      </c>
      <c r="L109" s="32"/>
    </row>
    <row r="110" spans="2:47" s="1" customFormat="1" ht="16.5" customHeight="1">
      <c r="B110" s="32"/>
      <c r="E110" s="236" t="str">
        <f>E7</f>
        <v>NÁSLEDNÁ PÉČE O ZELEŇ 3 ROKY - VEŘEJNÉ PROSTRANSTVÍ POD ŘEČKOVICKÝM HŘBITOVEM</v>
      </c>
      <c r="F110" s="237"/>
      <c r="G110" s="237"/>
      <c r="H110" s="237"/>
      <c r="L110" s="32"/>
    </row>
    <row r="111" spans="2:47" ht="12" customHeight="1">
      <c r="B111" s="19"/>
      <c r="C111" s="26" t="s">
        <v>127</v>
      </c>
      <c r="L111" s="19"/>
    </row>
    <row r="112" spans="2:47" s="1" customFormat="1" ht="16.5" customHeight="1">
      <c r="B112" s="32"/>
      <c r="E112" s="236" t="s">
        <v>245</v>
      </c>
      <c r="F112" s="238"/>
      <c r="G112" s="238"/>
      <c r="H112" s="238"/>
      <c r="L112" s="32"/>
    </row>
    <row r="113" spans="2:65" s="1" customFormat="1" ht="12" customHeight="1">
      <c r="B113" s="32"/>
      <c r="C113" s="26" t="s">
        <v>129</v>
      </c>
      <c r="L113" s="32"/>
    </row>
    <row r="114" spans="2:65" s="1" customFormat="1" ht="16.5" customHeight="1">
      <c r="B114" s="32"/>
      <c r="E114" s="199" t="str">
        <f>E11</f>
        <v>SO 04.4.B.c - Travnaté plochy - extentenzivní trávník - následná péče 3 roky</v>
      </c>
      <c r="F114" s="238"/>
      <c r="G114" s="238"/>
      <c r="H114" s="238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6" t="s">
        <v>22</v>
      </c>
      <c r="F116" s="24" t="str">
        <f>F14</f>
        <v>Brno - Řečkovice</v>
      </c>
      <c r="I116" s="26" t="s">
        <v>24</v>
      </c>
      <c r="J116" s="52" t="str">
        <f>IF(J14="","",J14)</f>
        <v>8. 6. 2023</v>
      </c>
      <c r="L116" s="32"/>
    </row>
    <row r="117" spans="2:65" s="1" customFormat="1" ht="6.95" customHeight="1">
      <c r="B117" s="32"/>
      <c r="L117" s="32"/>
    </row>
    <row r="118" spans="2:65" s="1" customFormat="1" ht="40.15" customHeight="1">
      <c r="B118" s="32"/>
      <c r="C118" s="26" t="s">
        <v>30</v>
      </c>
      <c r="F118" s="24" t="str">
        <f>E17</f>
        <v>Statutární město Brno, měst.č.Řečkovice-Mokrá hora</v>
      </c>
      <c r="I118" s="26" t="s">
        <v>38</v>
      </c>
      <c r="J118" s="30" t="str">
        <f>E23</f>
        <v>Ateliér zahradní a krajin.architektury Z.Sendler</v>
      </c>
      <c r="L118" s="32"/>
    </row>
    <row r="119" spans="2:65" s="1" customFormat="1" ht="15.2" customHeight="1">
      <c r="B119" s="32"/>
      <c r="C119" s="26" t="s">
        <v>36</v>
      </c>
      <c r="F119" s="24" t="str">
        <f>IF(E20="","",E20)</f>
        <v>Vyplň údaj</v>
      </c>
      <c r="I119" s="26" t="s">
        <v>43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139</v>
      </c>
      <c r="D121" s="118" t="s">
        <v>72</v>
      </c>
      <c r="E121" s="118" t="s">
        <v>68</v>
      </c>
      <c r="F121" s="118" t="s">
        <v>69</v>
      </c>
      <c r="G121" s="118" t="s">
        <v>140</v>
      </c>
      <c r="H121" s="118" t="s">
        <v>141</v>
      </c>
      <c r="I121" s="118" t="s">
        <v>142</v>
      </c>
      <c r="J121" s="118" t="s">
        <v>133</v>
      </c>
      <c r="K121" s="119" t="s">
        <v>143</v>
      </c>
      <c r="L121" s="116"/>
      <c r="M121" s="59" t="s">
        <v>1</v>
      </c>
      <c r="N121" s="60" t="s">
        <v>51</v>
      </c>
      <c r="O121" s="60" t="s">
        <v>144</v>
      </c>
      <c r="P121" s="60" t="s">
        <v>145</v>
      </c>
      <c r="Q121" s="60" t="s">
        <v>146</v>
      </c>
      <c r="R121" s="60" t="s">
        <v>147</v>
      </c>
      <c r="S121" s="60" t="s">
        <v>148</v>
      </c>
      <c r="T121" s="61" t="s">
        <v>149</v>
      </c>
    </row>
    <row r="122" spans="2:65" s="1" customFormat="1" ht="22.9" customHeight="1">
      <c r="B122" s="32"/>
      <c r="C122" s="64" t="s">
        <v>150</v>
      </c>
      <c r="J122" s="120">
        <f>BK122</f>
        <v>0</v>
      </c>
      <c r="L122" s="32"/>
      <c r="M122" s="62"/>
      <c r="N122" s="53"/>
      <c r="O122" s="53"/>
      <c r="P122" s="121">
        <f>P123</f>
        <v>0</v>
      </c>
      <c r="Q122" s="53"/>
      <c r="R122" s="121">
        <f>R123</f>
        <v>0</v>
      </c>
      <c r="S122" s="53"/>
      <c r="T122" s="122">
        <f>T123</f>
        <v>0</v>
      </c>
      <c r="AT122" s="16" t="s">
        <v>86</v>
      </c>
      <c r="AU122" s="16" t="s">
        <v>135</v>
      </c>
      <c r="BK122" s="123">
        <f>BK123</f>
        <v>0</v>
      </c>
    </row>
    <row r="123" spans="2:65" s="11" customFormat="1" ht="25.9" customHeight="1">
      <c r="B123" s="124"/>
      <c r="D123" s="125" t="s">
        <v>86</v>
      </c>
      <c r="E123" s="126" t="s">
        <v>151</v>
      </c>
      <c r="F123" s="126" t="s">
        <v>152</v>
      </c>
      <c r="I123" s="127"/>
      <c r="J123" s="128">
        <f>BK123</f>
        <v>0</v>
      </c>
      <c r="L123" s="124"/>
      <c r="M123" s="129"/>
      <c r="P123" s="130">
        <f>P124</f>
        <v>0</v>
      </c>
      <c r="R123" s="130">
        <f>R124</f>
        <v>0</v>
      </c>
      <c r="T123" s="131">
        <f>T124</f>
        <v>0</v>
      </c>
      <c r="AR123" s="125" t="s">
        <v>94</v>
      </c>
      <c r="AT123" s="132" t="s">
        <v>86</v>
      </c>
      <c r="AU123" s="132" t="s">
        <v>87</v>
      </c>
      <c r="AY123" s="125" t="s">
        <v>153</v>
      </c>
      <c r="BK123" s="133">
        <f>BK124</f>
        <v>0</v>
      </c>
    </row>
    <row r="124" spans="2:65" s="11" customFormat="1" ht="22.9" customHeight="1">
      <c r="B124" s="124"/>
      <c r="D124" s="125" t="s">
        <v>86</v>
      </c>
      <c r="E124" s="134" t="s">
        <v>94</v>
      </c>
      <c r="F124" s="134" t="s">
        <v>154</v>
      </c>
      <c r="I124" s="127"/>
      <c r="J124" s="135">
        <f>BK124</f>
        <v>0</v>
      </c>
      <c r="L124" s="124"/>
      <c r="M124" s="129"/>
      <c r="P124" s="130">
        <f>SUM(P125:P141)</f>
        <v>0</v>
      </c>
      <c r="R124" s="130">
        <f>SUM(R125:R141)</f>
        <v>0</v>
      </c>
      <c r="T124" s="131">
        <f>SUM(T125:T141)</f>
        <v>0</v>
      </c>
      <c r="AR124" s="125" t="s">
        <v>94</v>
      </c>
      <c r="AT124" s="132" t="s">
        <v>86</v>
      </c>
      <c r="AU124" s="132" t="s">
        <v>94</v>
      </c>
      <c r="AY124" s="125" t="s">
        <v>153</v>
      </c>
      <c r="BK124" s="133">
        <f>SUM(BK125:BK141)</f>
        <v>0</v>
      </c>
    </row>
    <row r="125" spans="2:65" s="1" customFormat="1" ht="24.2" customHeight="1">
      <c r="B125" s="32"/>
      <c r="C125" s="136" t="s">
        <v>94</v>
      </c>
      <c r="D125" s="136" t="s">
        <v>155</v>
      </c>
      <c r="E125" s="137" t="s">
        <v>156</v>
      </c>
      <c r="F125" s="138" t="s">
        <v>157</v>
      </c>
      <c r="G125" s="139" t="s">
        <v>158</v>
      </c>
      <c r="H125" s="140">
        <v>7.9669999999999996</v>
      </c>
      <c r="I125" s="141"/>
      <c r="J125" s="142">
        <f>ROUND(I125*H125,2)</f>
        <v>0</v>
      </c>
      <c r="K125" s="138" t="s">
        <v>159</v>
      </c>
      <c r="L125" s="32"/>
      <c r="M125" s="143" t="s">
        <v>1</v>
      </c>
      <c r="N125" s="144" t="s">
        <v>52</v>
      </c>
      <c r="P125" s="145">
        <f>O125*H125</f>
        <v>0</v>
      </c>
      <c r="Q125" s="145">
        <v>0</v>
      </c>
      <c r="R125" s="145">
        <f>Q125*H125</f>
        <v>0</v>
      </c>
      <c r="S125" s="145">
        <v>0</v>
      </c>
      <c r="T125" s="146">
        <f>S125*H125</f>
        <v>0</v>
      </c>
      <c r="AR125" s="147" t="s">
        <v>160</v>
      </c>
      <c r="AT125" s="147" t="s">
        <v>155</v>
      </c>
      <c r="AU125" s="147" t="s">
        <v>96</v>
      </c>
      <c r="AY125" s="16" t="s">
        <v>153</v>
      </c>
      <c r="BE125" s="148">
        <f>IF(N125="základní",J125,0)</f>
        <v>0</v>
      </c>
      <c r="BF125" s="148">
        <f>IF(N125="snížená",J125,0)</f>
        <v>0</v>
      </c>
      <c r="BG125" s="148">
        <f>IF(N125="zákl. přenesená",J125,0)</f>
        <v>0</v>
      </c>
      <c r="BH125" s="148">
        <f>IF(N125="sníž. přenesená",J125,0)</f>
        <v>0</v>
      </c>
      <c r="BI125" s="148">
        <f>IF(N125="nulová",J125,0)</f>
        <v>0</v>
      </c>
      <c r="BJ125" s="16" t="s">
        <v>94</v>
      </c>
      <c r="BK125" s="148">
        <f>ROUND(I125*H125,2)</f>
        <v>0</v>
      </c>
      <c r="BL125" s="16" t="s">
        <v>160</v>
      </c>
      <c r="BM125" s="147" t="s">
        <v>355</v>
      </c>
    </row>
    <row r="126" spans="2:65" s="12" customFormat="1" ht="11.25">
      <c r="B126" s="149"/>
      <c r="D126" s="150" t="s">
        <v>162</v>
      </c>
      <c r="E126" s="151" t="s">
        <v>1</v>
      </c>
      <c r="F126" s="152" t="s">
        <v>163</v>
      </c>
      <c r="H126" s="151" t="s">
        <v>1</v>
      </c>
      <c r="I126" s="153"/>
      <c r="L126" s="149"/>
      <c r="M126" s="154"/>
      <c r="T126" s="155"/>
      <c r="AT126" s="151" t="s">
        <v>162</v>
      </c>
      <c r="AU126" s="151" t="s">
        <v>96</v>
      </c>
      <c r="AV126" s="12" t="s">
        <v>94</v>
      </c>
      <c r="AW126" s="12" t="s">
        <v>42</v>
      </c>
      <c r="AX126" s="12" t="s">
        <v>87</v>
      </c>
      <c r="AY126" s="151" t="s">
        <v>153</v>
      </c>
    </row>
    <row r="127" spans="2:65" s="12" customFormat="1" ht="11.25">
      <c r="B127" s="149"/>
      <c r="D127" s="150" t="s">
        <v>162</v>
      </c>
      <c r="E127" s="151" t="s">
        <v>1</v>
      </c>
      <c r="F127" s="152" t="s">
        <v>322</v>
      </c>
      <c r="H127" s="151" t="s">
        <v>1</v>
      </c>
      <c r="I127" s="153"/>
      <c r="L127" s="149"/>
      <c r="M127" s="154"/>
      <c r="T127" s="155"/>
      <c r="AT127" s="151" t="s">
        <v>162</v>
      </c>
      <c r="AU127" s="151" t="s">
        <v>96</v>
      </c>
      <c r="AV127" s="12" t="s">
        <v>94</v>
      </c>
      <c r="AW127" s="12" t="s">
        <v>42</v>
      </c>
      <c r="AX127" s="12" t="s">
        <v>87</v>
      </c>
      <c r="AY127" s="151" t="s">
        <v>153</v>
      </c>
    </row>
    <row r="128" spans="2:65" s="13" customFormat="1" ht="11.25">
      <c r="B128" s="156"/>
      <c r="D128" s="150" t="s">
        <v>162</v>
      </c>
      <c r="E128" s="157" t="s">
        <v>1</v>
      </c>
      <c r="F128" s="158" t="s">
        <v>356</v>
      </c>
      <c r="H128" s="159">
        <v>1.35</v>
      </c>
      <c r="I128" s="160"/>
      <c r="L128" s="156"/>
      <c r="M128" s="161"/>
      <c r="T128" s="162"/>
      <c r="AT128" s="157" t="s">
        <v>162</v>
      </c>
      <c r="AU128" s="157" t="s">
        <v>96</v>
      </c>
      <c r="AV128" s="13" t="s">
        <v>96</v>
      </c>
      <c r="AW128" s="13" t="s">
        <v>42</v>
      </c>
      <c r="AX128" s="13" t="s">
        <v>87</v>
      </c>
      <c r="AY128" s="157" t="s">
        <v>153</v>
      </c>
    </row>
    <row r="129" spans="2:65" s="13" customFormat="1" ht="11.25">
      <c r="B129" s="156"/>
      <c r="D129" s="150" t="s">
        <v>162</v>
      </c>
      <c r="E129" s="157" t="s">
        <v>1</v>
      </c>
      <c r="F129" s="158" t="s">
        <v>357</v>
      </c>
      <c r="H129" s="159">
        <v>1.2110000000000001</v>
      </c>
      <c r="I129" s="160"/>
      <c r="L129" s="156"/>
      <c r="M129" s="161"/>
      <c r="T129" s="162"/>
      <c r="AT129" s="157" t="s">
        <v>162</v>
      </c>
      <c r="AU129" s="157" t="s">
        <v>96</v>
      </c>
      <c r="AV129" s="13" t="s">
        <v>96</v>
      </c>
      <c r="AW129" s="13" t="s">
        <v>42</v>
      </c>
      <c r="AX129" s="13" t="s">
        <v>87</v>
      </c>
      <c r="AY129" s="157" t="s">
        <v>153</v>
      </c>
    </row>
    <row r="130" spans="2:65" s="13" customFormat="1" ht="11.25">
      <c r="B130" s="156"/>
      <c r="D130" s="150" t="s">
        <v>162</v>
      </c>
      <c r="E130" s="157" t="s">
        <v>1</v>
      </c>
      <c r="F130" s="158" t="s">
        <v>358</v>
      </c>
      <c r="H130" s="159">
        <v>2.85</v>
      </c>
      <c r="I130" s="160"/>
      <c r="L130" s="156"/>
      <c r="M130" s="161"/>
      <c r="T130" s="162"/>
      <c r="AT130" s="157" t="s">
        <v>162</v>
      </c>
      <c r="AU130" s="157" t="s">
        <v>96</v>
      </c>
      <c r="AV130" s="13" t="s">
        <v>96</v>
      </c>
      <c r="AW130" s="13" t="s">
        <v>42</v>
      </c>
      <c r="AX130" s="13" t="s">
        <v>87</v>
      </c>
      <c r="AY130" s="157" t="s">
        <v>153</v>
      </c>
    </row>
    <row r="131" spans="2:65" s="13" customFormat="1" ht="11.25">
      <c r="B131" s="156"/>
      <c r="D131" s="150" t="s">
        <v>162</v>
      </c>
      <c r="E131" s="157" t="s">
        <v>1</v>
      </c>
      <c r="F131" s="158" t="s">
        <v>359</v>
      </c>
      <c r="H131" s="159">
        <v>2.556</v>
      </c>
      <c r="I131" s="160"/>
      <c r="L131" s="156"/>
      <c r="M131" s="161"/>
      <c r="T131" s="162"/>
      <c r="AT131" s="157" t="s">
        <v>162</v>
      </c>
      <c r="AU131" s="157" t="s">
        <v>96</v>
      </c>
      <c r="AV131" s="13" t="s">
        <v>96</v>
      </c>
      <c r="AW131" s="13" t="s">
        <v>42</v>
      </c>
      <c r="AX131" s="13" t="s">
        <v>87</v>
      </c>
      <c r="AY131" s="157" t="s">
        <v>153</v>
      </c>
    </row>
    <row r="132" spans="2:65" s="14" customFormat="1" ht="11.25">
      <c r="B132" s="163"/>
      <c r="D132" s="150" t="s">
        <v>162</v>
      </c>
      <c r="E132" s="164" t="s">
        <v>1</v>
      </c>
      <c r="F132" s="165" t="s">
        <v>193</v>
      </c>
      <c r="H132" s="166">
        <v>7.9669999999999996</v>
      </c>
      <c r="I132" s="167"/>
      <c r="L132" s="163"/>
      <c r="M132" s="168"/>
      <c r="T132" s="169"/>
      <c r="AT132" s="164" t="s">
        <v>162</v>
      </c>
      <c r="AU132" s="164" t="s">
        <v>96</v>
      </c>
      <c r="AV132" s="14" t="s">
        <v>175</v>
      </c>
      <c r="AW132" s="14" t="s">
        <v>42</v>
      </c>
      <c r="AX132" s="14" t="s">
        <v>94</v>
      </c>
      <c r="AY132" s="164" t="s">
        <v>153</v>
      </c>
    </row>
    <row r="133" spans="2:65" s="1" customFormat="1" ht="16.5" customHeight="1">
      <c r="B133" s="32"/>
      <c r="C133" s="136" t="s">
        <v>96</v>
      </c>
      <c r="D133" s="136" t="s">
        <v>155</v>
      </c>
      <c r="E133" s="137" t="s">
        <v>360</v>
      </c>
      <c r="F133" s="138" t="s">
        <v>361</v>
      </c>
      <c r="G133" s="139" t="s">
        <v>221</v>
      </c>
      <c r="H133" s="140">
        <v>17073</v>
      </c>
      <c r="I133" s="141"/>
      <c r="J133" s="142">
        <f>ROUND(I133*H133,2)</f>
        <v>0</v>
      </c>
      <c r="K133" s="138" t="s">
        <v>172</v>
      </c>
      <c r="L133" s="32"/>
      <c r="M133" s="143" t="s">
        <v>1</v>
      </c>
      <c r="N133" s="144" t="s">
        <v>52</v>
      </c>
      <c r="P133" s="145">
        <f>O133*H133</f>
        <v>0</v>
      </c>
      <c r="Q133" s="145">
        <v>0</v>
      </c>
      <c r="R133" s="145">
        <f>Q133*H133</f>
        <v>0</v>
      </c>
      <c r="S133" s="145">
        <v>0</v>
      </c>
      <c r="T133" s="146">
        <f>S133*H133</f>
        <v>0</v>
      </c>
      <c r="AR133" s="147" t="s">
        <v>160</v>
      </c>
      <c r="AT133" s="147" t="s">
        <v>155</v>
      </c>
      <c r="AU133" s="147" t="s">
        <v>96</v>
      </c>
      <c r="AY133" s="16" t="s">
        <v>153</v>
      </c>
      <c r="BE133" s="148">
        <f>IF(N133="základní",J133,0)</f>
        <v>0</v>
      </c>
      <c r="BF133" s="148">
        <f>IF(N133="snížená",J133,0)</f>
        <v>0</v>
      </c>
      <c r="BG133" s="148">
        <f>IF(N133="zákl. přenesená",J133,0)</f>
        <v>0</v>
      </c>
      <c r="BH133" s="148">
        <f>IF(N133="sníž. přenesená",J133,0)</f>
        <v>0</v>
      </c>
      <c r="BI133" s="148">
        <f>IF(N133="nulová",J133,0)</f>
        <v>0</v>
      </c>
      <c r="BJ133" s="16" t="s">
        <v>94</v>
      </c>
      <c r="BK133" s="148">
        <f>ROUND(I133*H133,2)</f>
        <v>0</v>
      </c>
      <c r="BL133" s="16" t="s">
        <v>160</v>
      </c>
      <c r="BM133" s="147" t="s">
        <v>362</v>
      </c>
    </row>
    <row r="134" spans="2:65" s="13" customFormat="1" ht="11.25">
      <c r="B134" s="156"/>
      <c r="D134" s="150" t="s">
        <v>162</v>
      </c>
      <c r="E134" s="157" t="s">
        <v>1</v>
      </c>
      <c r="F134" s="158" t="s">
        <v>363</v>
      </c>
      <c r="H134" s="159">
        <v>9000</v>
      </c>
      <c r="I134" s="160"/>
      <c r="L134" s="156"/>
      <c r="M134" s="161"/>
      <c r="T134" s="162"/>
      <c r="AT134" s="157" t="s">
        <v>162</v>
      </c>
      <c r="AU134" s="157" t="s">
        <v>96</v>
      </c>
      <c r="AV134" s="13" t="s">
        <v>96</v>
      </c>
      <c r="AW134" s="13" t="s">
        <v>42</v>
      </c>
      <c r="AX134" s="13" t="s">
        <v>87</v>
      </c>
      <c r="AY134" s="157" t="s">
        <v>153</v>
      </c>
    </row>
    <row r="135" spans="2:65" s="13" customFormat="1" ht="11.25">
      <c r="B135" s="156"/>
      <c r="D135" s="150" t="s">
        <v>162</v>
      </c>
      <c r="E135" s="157" t="s">
        <v>1</v>
      </c>
      <c r="F135" s="158" t="s">
        <v>364</v>
      </c>
      <c r="H135" s="159">
        <v>8073</v>
      </c>
      <c r="I135" s="160"/>
      <c r="L135" s="156"/>
      <c r="M135" s="161"/>
      <c r="T135" s="162"/>
      <c r="AT135" s="157" t="s">
        <v>162</v>
      </c>
      <c r="AU135" s="157" t="s">
        <v>96</v>
      </c>
      <c r="AV135" s="13" t="s">
        <v>96</v>
      </c>
      <c r="AW135" s="13" t="s">
        <v>42</v>
      </c>
      <c r="AX135" s="13" t="s">
        <v>87</v>
      </c>
      <c r="AY135" s="157" t="s">
        <v>153</v>
      </c>
    </row>
    <row r="136" spans="2:65" s="12" customFormat="1" ht="11.25">
      <c r="B136" s="149"/>
      <c r="D136" s="150" t="s">
        <v>162</v>
      </c>
      <c r="E136" s="151" t="s">
        <v>1</v>
      </c>
      <c r="F136" s="152" t="s">
        <v>329</v>
      </c>
      <c r="H136" s="151" t="s">
        <v>1</v>
      </c>
      <c r="I136" s="153"/>
      <c r="L136" s="149"/>
      <c r="M136" s="154"/>
      <c r="T136" s="155"/>
      <c r="AT136" s="151" t="s">
        <v>162</v>
      </c>
      <c r="AU136" s="151" t="s">
        <v>96</v>
      </c>
      <c r="AV136" s="12" t="s">
        <v>94</v>
      </c>
      <c r="AW136" s="12" t="s">
        <v>42</v>
      </c>
      <c r="AX136" s="12" t="s">
        <v>87</v>
      </c>
      <c r="AY136" s="151" t="s">
        <v>153</v>
      </c>
    </row>
    <row r="137" spans="2:65" s="14" customFormat="1" ht="11.25">
      <c r="B137" s="163"/>
      <c r="D137" s="150" t="s">
        <v>162</v>
      </c>
      <c r="E137" s="164" t="s">
        <v>1</v>
      </c>
      <c r="F137" s="165" t="s">
        <v>193</v>
      </c>
      <c r="H137" s="166">
        <v>17073</v>
      </c>
      <c r="I137" s="167"/>
      <c r="L137" s="163"/>
      <c r="M137" s="168"/>
      <c r="T137" s="169"/>
      <c r="AT137" s="164" t="s">
        <v>162</v>
      </c>
      <c r="AU137" s="164" t="s">
        <v>96</v>
      </c>
      <c r="AV137" s="14" t="s">
        <v>175</v>
      </c>
      <c r="AW137" s="14" t="s">
        <v>42</v>
      </c>
      <c r="AX137" s="14" t="s">
        <v>94</v>
      </c>
      <c r="AY137" s="164" t="s">
        <v>153</v>
      </c>
    </row>
    <row r="138" spans="2:65" s="1" customFormat="1" ht="16.5" customHeight="1">
      <c r="B138" s="32"/>
      <c r="C138" s="136" t="s">
        <v>175</v>
      </c>
      <c r="D138" s="136" t="s">
        <v>155</v>
      </c>
      <c r="E138" s="137" t="s">
        <v>365</v>
      </c>
      <c r="F138" s="138" t="s">
        <v>366</v>
      </c>
      <c r="G138" s="139" t="s">
        <v>221</v>
      </c>
      <c r="H138" s="140">
        <v>5691</v>
      </c>
      <c r="I138" s="141"/>
      <c r="J138" s="142">
        <f>ROUND(I138*H138,2)</f>
        <v>0</v>
      </c>
      <c r="K138" s="138" t="s">
        <v>172</v>
      </c>
      <c r="L138" s="32"/>
      <c r="M138" s="143" t="s">
        <v>1</v>
      </c>
      <c r="N138" s="144" t="s">
        <v>52</v>
      </c>
      <c r="P138" s="145">
        <f>O138*H138</f>
        <v>0</v>
      </c>
      <c r="Q138" s="145">
        <v>0</v>
      </c>
      <c r="R138" s="145">
        <f>Q138*H138</f>
        <v>0</v>
      </c>
      <c r="S138" s="145">
        <v>0</v>
      </c>
      <c r="T138" s="146">
        <f>S138*H138</f>
        <v>0</v>
      </c>
      <c r="AR138" s="147" t="s">
        <v>160</v>
      </c>
      <c r="AT138" s="147" t="s">
        <v>155</v>
      </c>
      <c r="AU138" s="147" t="s">
        <v>96</v>
      </c>
      <c r="AY138" s="16" t="s">
        <v>153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6" t="s">
        <v>94</v>
      </c>
      <c r="BK138" s="148">
        <f>ROUND(I138*H138,2)</f>
        <v>0</v>
      </c>
      <c r="BL138" s="16" t="s">
        <v>160</v>
      </c>
      <c r="BM138" s="147" t="s">
        <v>367</v>
      </c>
    </row>
    <row r="139" spans="2:65" s="13" customFormat="1" ht="11.25">
      <c r="B139" s="156"/>
      <c r="D139" s="150" t="s">
        <v>162</v>
      </c>
      <c r="E139" s="157" t="s">
        <v>1</v>
      </c>
      <c r="F139" s="158" t="s">
        <v>368</v>
      </c>
      <c r="H139" s="159">
        <v>3000</v>
      </c>
      <c r="I139" s="160"/>
      <c r="L139" s="156"/>
      <c r="M139" s="161"/>
      <c r="T139" s="162"/>
      <c r="AT139" s="157" t="s">
        <v>162</v>
      </c>
      <c r="AU139" s="157" t="s">
        <v>96</v>
      </c>
      <c r="AV139" s="13" t="s">
        <v>96</v>
      </c>
      <c r="AW139" s="13" t="s">
        <v>42</v>
      </c>
      <c r="AX139" s="13" t="s">
        <v>87</v>
      </c>
      <c r="AY139" s="157" t="s">
        <v>153</v>
      </c>
    </row>
    <row r="140" spans="2:65" s="13" customFormat="1" ht="11.25">
      <c r="B140" s="156"/>
      <c r="D140" s="150" t="s">
        <v>162</v>
      </c>
      <c r="E140" s="157" t="s">
        <v>1</v>
      </c>
      <c r="F140" s="158" t="s">
        <v>369</v>
      </c>
      <c r="H140" s="159">
        <v>2691</v>
      </c>
      <c r="I140" s="160"/>
      <c r="L140" s="156"/>
      <c r="M140" s="161"/>
      <c r="T140" s="162"/>
      <c r="AT140" s="157" t="s">
        <v>162</v>
      </c>
      <c r="AU140" s="157" t="s">
        <v>96</v>
      </c>
      <c r="AV140" s="13" t="s">
        <v>96</v>
      </c>
      <c r="AW140" s="13" t="s">
        <v>42</v>
      </c>
      <c r="AX140" s="13" t="s">
        <v>87</v>
      </c>
      <c r="AY140" s="157" t="s">
        <v>153</v>
      </c>
    </row>
    <row r="141" spans="2:65" s="14" customFormat="1" ht="11.25">
      <c r="B141" s="163"/>
      <c r="D141" s="150" t="s">
        <v>162</v>
      </c>
      <c r="E141" s="164" t="s">
        <v>1</v>
      </c>
      <c r="F141" s="165" t="s">
        <v>193</v>
      </c>
      <c r="H141" s="166">
        <v>5691</v>
      </c>
      <c r="I141" s="167"/>
      <c r="L141" s="163"/>
      <c r="M141" s="188"/>
      <c r="N141" s="189"/>
      <c r="O141" s="189"/>
      <c r="P141" s="189"/>
      <c r="Q141" s="189"/>
      <c r="R141" s="189"/>
      <c r="S141" s="189"/>
      <c r="T141" s="190"/>
      <c r="AT141" s="164" t="s">
        <v>162</v>
      </c>
      <c r="AU141" s="164" t="s">
        <v>96</v>
      </c>
      <c r="AV141" s="14" t="s">
        <v>175</v>
      </c>
      <c r="AW141" s="14" t="s">
        <v>42</v>
      </c>
      <c r="AX141" s="14" t="s">
        <v>94</v>
      </c>
      <c r="AY141" s="164" t="s">
        <v>153</v>
      </c>
    </row>
    <row r="142" spans="2:65" s="1" customFormat="1" ht="6.95" customHeight="1">
      <c r="B142" s="44"/>
      <c r="C142" s="45"/>
      <c r="D142" s="45"/>
      <c r="E142" s="45"/>
      <c r="F142" s="45"/>
      <c r="G142" s="45"/>
      <c r="H142" s="45"/>
      <c r="I142" s="45"/>
      <c r="J142" s="45"/>
      <c r="K142" s="45"/>
      <c r="L142" s="32"/>
    </row>
  </sheetData>
  <sheetProtection algorithmName="SHA-512" hashValue="lbi0dCIJGn0zH+myrOBW1J9ckbN17+6z9Xk4Poz44591/nqBGSs97gn2ZRRe1wAYc4BGD2Ub9qfIBRIclGWAkw==" saltValue="mzlG8E/44Hnq/M9k5rGJSwK0TfAgTLD64mtdIVcqJPvrt93OHwxnJYsosbvIDKpSShxw3wnmmzUorDLpJ0D12w==" spinCount="100000" sheet="1" objects="1" scenarios="1" formatColumns="0" formatRows="0" autoFilter="0"/>
  <autoFilter ref="C121:K141" xr:uid="{00000000-0009-0000-0000-000006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4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6" t="s">
        <v>122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96</v>
      </c>
    </row>
    <row r="4" spans="2:46" ht="24.95" customHeight="1">
      <c r="B4" s="19"/>
      <c r="D4" s="20" t="s">
        <v>126</v>
      </c>
      <c r="L4" s="19"/>
      <c r="M4" s="9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6" t="str">
        <f>'Rekapitulace stavby'!K6</f>
        <v>NÁSLEDNÁ PÉČE O ZELEŇ 3 ROKY - VEŘEJNÉ PROSTRANSTVÍ POD ŘEČKOVICKÝM HŘBITOVEM</v>
      </c>
      <c r="F7" s="237"/>
      <c r="G7" s="237"/>
      <c r="H7" s="237"/>
      <c r="L7" s="19"/>
    </row>
    <row r="8" spans="2:46" ht="12" customHeight="1">
      <c r="B8" s="19"/>
      <c r="D8" s="26" t="s">
        <v>127</v>
      </c>
      <c r="L8" s="19"/>
    </row>
    <row r="9" spans="2:46" s="1" customFormat="1" ht="16.5" customHeight="1">
      <c r="B9" s="32"/>
      <c r="E9" s="236" t="s">
        <v>245</v>
      </c>
      <c r="F9" s="238"/>
      <c r="G9" s="238"/>
      <c r="H9" s="238"/>
      <c r="L9" s="32"/>
    </row>
    <row r="10" spans="2:46" s="1" customFormat="1" ht="12" customHeight="1">
      <c r="B10" s="32"/>
      <c r="D10" s="26" t="s">
        <v>129</v>
      </c>
      <c r="L10" s="32"/>
    </row>
    <row r="11" spans="2:46" s="1" customFormat="1" ht="16.5" customHeight="1">
      <c r="B11" s="32"/>
      <c r="E11" s="199" t="s">
        <v>370</v>
      </c>
      <c r="F11" s="238"/>
      <c r="G11" s="238"/>
      <c r="H11" s="238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6" t="s">
        <v>18</v>
      </c>
      <c r="F13" s="24" t="s">
        <v>19</v>
      </c>
      <c r="I13" s="26" t="s">
        <v>20</v>
      </c>
      <c r="J13" s="24" t="s">
        <v>21</v>
      </c>
      <c r="L13" s="32"/>
    </row>
    <row r="14" spans="2:46" s="1" customFormat="1" ht="12" customHeight="1">
      <c r="B14" s="32"/>
      <c r="D14" s="26" t="s">
        <v>22</v>
      </c>
      <c r="F14" s="24" t="s">
        <v>23</v>
      </c>
      <c r="I14" s="26" t="s">
        <v>24</v>
      </c>
      <c r="J14" s="52" t="str">
        <f>'Rekapitulace stavby'!AN8</f>
        <v>8. 6. 2023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6" t="s">
        <v>30</v>
      </c>
      <c r="I16" s="26" t="s">
        <v>31</v>
      </c>
      <c r="J16" s="24" t="s">
        <v>32</v>
      </c>
      <c r="L16" s="32"/>
    </row>
    <row r="17" spans="2:12" s="1" customFormat="1" ht="18" customHeight="1">
      <c r="B17" s="32"/>
      <c r="E17" s="24" t="s">
        <v>33</v>
      </c>
      <c r="I17" s="26" t="s">
        <v>34</v>
      </c>
      <c r="J17" s="24" t="s">
        <v>35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6" t="s">
        <v>36</v>
      </c>
      <c r="I19" s="26" t="s">
        <v>31</v>
      </c>
      <c r="J19" s="27" t="str">
        <f>'Rekapitulace stavby'!AN13</f>
        <v>Vyplň údaj</v>
      </c>
      <c r="L19" s="32"/>
    </row>
    <row r="20" spans="2:12" s="1" customFormat="1" ht="18" customHeight="1">
      <c r="B20" s="32"/>
      <c r="E20" s="239" t="str">
        <f>'Rekapitulace stavby'!E14</f>
        <v>Vyplň údaj</v>
      </c>
      <c r="F20" s="204"/>
      <c r="G20" s="204"/>
      <c r="H20" s="204"/>
      <c r="I20" s="26" t="s">
        <v>34</v>
      </c>
      <c r="J20" s="27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6" t="s">
        <v>38</v>
      </c>
      <c r="I22" s="26" t="s">
        <v>31</v>
      </c>
      <c r="J22" s="24" t="s">
        <v>39</v>
      </c>
      <c r="L22" s="32"/>
    </row>
    <row r="23" spans="2:12" s="1" customFormat="1" ht="18" customHeight="1">
      <c r="B23" s="32"/>
      <c r="E23" s="24" t="s">
        <v>40</v>
      </c>
      <c r="I23" s="26" t="s">
        <v>34</v>
      </c>
      <c r="J23" s="24" t="s">
        <v>41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6" t="s">
        <v>43</v>
      </c>
      <c r="I25" s="26" t="s">
        <v>31</v>
      </c>
      <c r="J25" s="24" t="str">
        <f>IF('Rekapitulace stavby'!AN19="","",'Rekapitulace stavby'!AN19)</f>
        <v/>
      </c>
      <c r="L25" s="32"/>
    </row>
    <row r="26" spans="2:12" s="1" customFormat="1" ht="18" customHeight="1">
      <c r="B26" s="32"/>
      <c r="E26" s="24" t="str">
        <f>IF('Rekapitulace stavby'!E20="","",'Rekapitulace stavby'!E20)</f>
        <v xml:space="preserve"> </v>
      </c>
      <c r="I26" s="26" t="s">
        <v>34</v>
      </c>
      <c r="J26" s="24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6" t="s">
        <v>45</v>
      </c>
      <c r="L28" s="32"/>
    </row>
    <row r="29" spans="2:12" s="7" customFormat="1" ht="16.5" customHeight="1">
      <c r="B29" s="94"/>
      <c r="E29" s="209" t="s">
        <v>1</v>
      </c>
      <c r="F29" s="209"/>
      <c r="G29" s="209"/>
      <c r="H29" s="209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47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49</v>
      </c>
      <c r="I34" s="35" t="s">
        <v>48</v>
      </c>
      <c r="J34" s="35" t="s">
        <v>50</v>
      </c>
      <c r="L34" s="32"/>
    </row>
    <row r="35" spans="2:12" s="1" customFormat="1" ht="14.45" customHeight="1">
      <c r="B35" s="32"/>
      <c r="D35" s="55" t="s">
        <v>51</v>
      </c>
      <c r="E35" s="26" t="s">
        <v>52</v>
      </c>
      <c r="F35" s="86">
        <f>ROUND((SUM(BE122:BE148)),  2)</f>
        <v>0</v>
      </c>
      <c r="I35" s="96">
        <v>0.21</v>
      </c>
      <c r="J35" s="86">
        <f>ROUND(((SUM(BE122:BE148))*I35),  2)</f>
        <v>0</v>
      </c>
      <c r="L35" s="32"/>
    </row>
    <row r="36" spans="2:12" s="1" customFormat="1" ht="14.45" customHeight="1">
      <c r="B36" s="32"/>
      <c r="E36" s="26" t="s">
        <v>53</v>
      </c>
      <c r="F36" s="86">
        <f>ROUND((SUM(BF122:BF148)),  2)</f>
        <v>0</v>
      </c>
      <c r="I36" s="96">
        <v>0.15</v>
      </c>
      <c r="J36" s="86">
        <f>ROUND(((SUM(BF122:BF148))*I36),  2)</f>
        <v>0</v>
      </c>
      <c r="L36" s="32"/>
    </row>
    <row r="37" spans="2:12" s="1" customFormat="1" ht="14.45" hidden="1" customHeight="1">
      <c r="B37" s="32"/>
      <c r="E37" s="26" t="s">
        <v>54</v>
      </c>
      <c r="F37" s="86">
        <f>ROUND((SUM(BG122:BG148)),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6" t="s">
        <v>55</v>
      </c>
      <c r="F38" s="86">
        <f>ROUND((SUM(BH122:BH148)),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6" t="s">
        <v>56</v>
      </c>
      <c r="F39" s="86">
        <f>ROUND((SUM(BI122:BI148)),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57</v>
      </c>
      <c r="E41" s="57"/>
      <c r="F41" s="57"/>
      <c r="G41" s="99" t="s">
        <v>58</v>
      </c>
      <c r="H41" s="100" t="s">
        <v>59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2"/>
      <c r="D50" s="41" t="s">
        <v>60</v>
      </c>
      <c r="E50" s="42"/>
      <c r="F50" s="42"/>
      <c r="G50" s="41" t="s">
        <v>61</v>
      </c>
      <c r="H50" s="42"/>
      <c r="I50" s="42"/>
      <c r="J50" s="42"/>
      <c r="K50" s="42"/>
      <c r="L50" s="32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2"/>
      <c r="D61" s="43" t="s">
        <v>62</v>
      </c>
      <c r="E61" s="34"/>
      <c r="F61" s="103" t="s">
        <v>63</v>
      </c>
      <c r="G61" s="43" t="s">
        <v>62</v>
      </c>
      <c r="H61" s="34"/>
      <c r="I61" s="34"/>
      <c r="J61" s="104" t="s">
        <v>63</v>
      </c>
      <c r="K61" s="34"/>
      <c r="L61" s="32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2"/>
      <c r="D65" s="41" t="s">
        <v>64</v>
      </c>
      <c r="E65" s="42"/>
      <c r="F65" s="42"/>
      <c r="G65" s="41" t="s">
        <v>65</v>
      </c>
      <c r="H65" s="42"/>
      <c r="I65" s="42"/>
      <c r="J65" s="42"/>
      <c r="K65" s="42"/>
      <c r="L65" s="32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2"/>
      <c r="D76" s="43" t="s">
        <v>62</v>
      </c>
      <c r="E76" s="34"/>
      <c r="F76" s="103" t="s">
        <v>63</v>
      </c>
      <c r="G76" s="43" t="s">
        <v>62</v>
      </c>
      <c r="H76" s="34"/>
      <c r="I76" s="34"/>
      <c r="J76" s="104" t="s">
        <v>63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0" t="s">
        <v>131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6" t="s">
        <v>16</v>
      </c>
      <c r="L84" s="32"/>
    </row>
    <row r="85" spans="2:12" s="1" customFormat="1" ht="16.5" customHeight="1">
      <c r="B85" s="32"/>
      <c r="E85" s="236" t="str">
        <f>E7</f>
        <v>NÁSLEDNÁ PÉČE O ZELEŇ 3 ROKY - VEŘEJNÉ PROSTRANSTVÍ POD ŘEČKOVICKÝM HŘBITOVEM</v>
      </c>
      <c r="F85" s="237"/>
      <c r="G85" s="237"/>
      <c r="H85" s="237"/>
      <c r="L85" s="32"/>
    </row>
    <row r="86" spans="2:12" ht="12" customHeight="1">
      <c r="B86" s="19"/>
      <c r="C86" s="26" t="s">
        <v>127</v>
      </c>
      <c r="L86" s="19"/>
    </row>
    <row r="87" spans="2:12" s="1" customFormat="1" ht="16.5" customHeight="1">
      <c r="B87" s="32"/>
      <c r="E87" s="236" t="s">
        <v>245</v>
      </c>
      <c r="F87" s="238"/>
      <c r="G87" s="238"/>
      <c r="H87" s="238"/>
      <c r="L87" s="32"/>
    </row>
    <row r="88" spans="2:12" s="1" customFormat="1" ht="12" customHeight="1">
      <c r="B88" s="32"/>
      <c r="C88" s="26" t="s">
        <v>129</v>
      </c>
      <c r="L88" s="32"/>
    </row>
    <row r="89" spans="2:12" s="1" customFormat="1" ht="16.5" customHeight="1">
      <c r="B89" s="32"/>
      <c r="E89" s="199" t="str">
        <f>E11</f>
        <v>SO 04.4.C.c - Štěrkový trávník  - následná péče 3 roky</v>
      </c>
      <c r="F89" s="238"/>
      <c r="G89" s="238"/>
      <c r="H89" s="238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6" t="s">
        <v>22</v>
      </c>
      <c r="F91" s="24" t="str">
        <f>F14</f>
        <v>Brno - Řečkovice</v>
      </c>
      <c r="I91" s="26" t="s">
        <v>24</v>
      </c>
      <c r="J91" s="52" t="str">
        <f>IF(J14="","",J14)</f>
        <v>8. 6. 2023</v>
      </c>
      <c r="L91" s="32"/>
    </row>
    <row r="92" spans="2:12" s="1" customFormat="1" ht="6.95" customHeight="1">
      <c r="B92" s="32"/>
      <c r="L92" s="32"/>
    </row>
    <row r="93" spans="2:12" s="1" customFormat="1" ht="40.15" customHeight="1">
      <c r="B93" s="32"/>
      <c r="C93" s="26" t="s">
        <v>30</v>
      </c>
      <c r="F93" s="24" t="str">
        <f>E17</f>
        <v>Statutární město Brno, měst.č.Řečkovice-Mokrá hora</v>
      </c>
      <c r="I93" s="26" t="s">
        <v>38</v>
      </c>
      <c r="J93" s="30" t="str">
        <f>E23</f>
        <v>Ateliér zahradní a krajin.architektury Z.Sendler</v>
      </c>
      <c r="L93" s="32"/>
    </row>
    <row r="94" spans="2:12" s="1" customFormat="1" ht="15.2" customHeight="1">
      <c r="B94" s="32"/>
      <c r="C94" s="26" t="s">
        <v>36</v>
      </c>
      <c r="F94" s="24" t="str">
        <f>IF(E20="","",E20)</f>
        <v>Vyplň údaj</v>
      </c>
      <c r="I94" s="26" t="s">
        <v>43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132</v>
      </c>
      <c r="D96" s="97"/>
      <c r="E96" s="97"/>
      <c r="F96" s="97"/>
      <c r="G96" s="97"/>
      <c r="H96" s="97"/>
      <c r="I96" s="97"/>
      <c r="J96" s="106" t="s">
        <v>133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134</v>
      </c>
      <c r="J98" s="66">
        <f>J122</f>
        <v>0</v>
      </c>
      <c r="L98" s="32"/>
      <c r="AU98" s="16" t="s">
        <v>135</v>
      </c>
    </row>
    <row r="99" spans="2:47" s="8" customFormat="1" ht="24.95" customHeight="1">
      <c r="B99" s="108"/>
      <c r="D99" s="109" t="s">
        <v>136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137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0" t="s">
        <v>138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6" t="s">
        <v>16</v>
      </c>
      <c r="L109" s="32"/>
    </row>
    <row r="110" spans="2:47" s="1" customFormat="1" ht="16.5" customHeight="1">
      <c r="B110" s="32"/>
      <c r="E110" s="236" t="str">
        <f>E7</f>
        <v>NÁSLEDNÁ PÉČE O ZELEŇ 3 ROKY - VEŘEJNÉ PROSTRANSTVÍ POD ŘEČKOVICKÝM HŘBITOVEM</v>
      </c>
      <c r="F110" s="237"/>
      <c r="G110" s="237"/>
      <c r="H110" s="237"/>
      <c r="L110" s="32"/>
    </row>
    <row r="111" spans="2:47" ht="12" customHeight="1">
      <c r="B111" s="19"/>
      <c r="C111" s="26" t="s">
        <v>127</v>
      </c>
      <c r="L111" s="19"/>
    </row>
    <row r="112" spans="2:47" s="1" customFormat="1" ht="16.5" customHeight="1">
      <c r="B112" s="32"/>
      <c r="E112" s="236" t="s">
        <v>245</v>
      </c>
      <c r="F112" s="238"/>
      <c r="G112" s="238"/>
      <c r="H112" s="238"/>
      <c r="L112" s="32"/>
    </row>
    <row r="113" spans="2:65" s="1" customFormat="1" ht="12" customHeight="1">
      <c r="B113" s="32"/>
      <c r="C113" s="26" t="s">
        <v>129</v>
      </c>
      <c r="L113" s="32"/>
    </row>
    <row r="114" spans="2:65" s="1" customFormat="1" ht="16.5" customHeight="1">
      <c r="B114" s="32"/>
      <c r="E114" s="199" t="str">
        <f>E11</f>
        <v>SO 04.4.C.c - Štěrkový trávník  - následná péče 3 roky</v>
      </c>
      <c r="F114" s="238"/>
      <c r="G114" s="238"/>
      <c r="H114" s="238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6" t="s">
        <v>22</v>
      </c>
      <c r="F116" s="24" t="str">
        <f>F14</f>
        <v>Brno - Řečkovice</v>
      </c>
      <c r="I116" s="26" t="s">
        <v>24</v>
      </c>
      <c r="J116" s="52" t="str">
        <f>IF(J14="","",J14)</f>
        <v>8. 6. 2023</v>
      </c>
      <c r="L116" s="32"/>
    </row>
    <row r="117" spans="2:65" s="1" customFormat="1" ht="6.95" customHeight="1">
      <c r="B117" s="32"/>
      <c r="L117" s="32"/>
    </row>
    <row r="118" spans="2:65" s="1" customFormat="1" ht="40.15" customHeight="1">
      <c r="B118" s="32"/>
      <c r="C118" s="26" t="s">
        <v>30</v>
      </c>
      <c r="F118" s="24" t="str">
        <f>E17</f>
        <v>Statutární město Brno, měst.č.Řečkovice-Mokrá hora</v>
      </c>
      <c r="I118" s="26" t="s">
        <v>38</v>
      </c>
      <c r="J118" s="30" t="str">
        <f>E23</f>
        <v>Ateliér zahradní a krajin.architektury Z.Sendler</v>
      </c>
      <c r="L118" s="32"/>
    </row>
    <row r="119" spans="2:65" s="1" customFormat="1" ht="15.2" customHeight="1">
      <c r="B119" s="32"/>
      <c r="C119" s="26" t="s">
        <v>36</v>
      </c>
      <c r="F119" s="24" t="str">
        <f>IF(E20="","",E20)</f>
        <v>Vyplň údaj</v>
      </c>
      <c r="I119" s="26" t="s">
        <v>43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139</v>
      </c>
      <c r="D121" s="118" t="s">
        <v>72</v>
      </c>
      <c r="E121" s="118" t="s">
        <v>68</v>
      </c>
      <c r="F121" s="118" t="s">
        <v>69</v>
      </c>
      <c r="G121" s="118" t="s">
        <v>140</v>
      </c>
      <c r="H121" s="118" t="s">
        <v>141</v>
      </c>
      <c r="I121" s="118" t="s">
        <v>142</v>
      </c>
      <c r="J121" s="118" t="s">
        <v>133</v>
      </c>
      <c r="K121" s="119" t="s">
        <v>143</v>
      </c>
      <c r="L121" s="116"/>
      <c r="M121" s="59" t="s">
        <v>1</v>
      </c>
      <c r="N121" s="60" t="s">
        <v>51</v>
      </c>
      <c r="O121" s="60" t="s">
        <v>144</v>
      </c>
      <c r="P121" s="60" t="s">
        <v>145</v>
      </c>
      <c r="Q121" s="60" t="s">
        <v>146</v>
      </c>
      <c r="R121" s="60" t="s">
        <v>147</v>
      </c>
      <c r="S121" s="60" t="s">
        <v>148</v>
      </c>
      <c r="T121" s="61" t="s">
        <v>149</v>
      </c>
    </row>
    <row r="122" spans="2:65" s="1" customFormat="1" ht="22.9" customHeight="1">
      <c r="B122" s="32"/>
      <c r="C122" s="64" t="s">
        <v>150</v>
      </c>
      <c r="J122" s="120">
        <f>BK122</f>
        <v>0</v>
      </c>
      <c r="L122" s="32"/>
      <c r="M122" s="62"/>
      <c r="N122" s="53"/>
      <c r="O122" s="53"/>
      <c r="P122" s="121">
        <f>P123</f>
        <v>0</v>
      </c>
      <c r="Q122" s="53"/>
      <c r="R122" s="121">
        <f>R123</f>
        <v>0.94709999999999994</v>
      </c>
      <c r="S122" s="53"/>
      <c r="T122" s="122">
        <f>T123</f>
        <v>0</v>
      </c>
      <c r="AT122" s="16" t="s">
        <v>86</v>
      </c>
      <c r="AU122" s="16" t="s">
        <v>135</v>
      </c>
      <c r="BK122" s="123">
        <f>BK123</f>
        <v>0</v>
      </c>
    </row>
    <row r="123" spans="2:65" s="11" customFormat="1" ht="25.9" customHeight="1">
      <c r="B123" s="124"/>
      <c r="D123" s="125" t="s">
        <v>86</v>
      </c>
      <c r="E123" s="126" t="s">
        <v>151</v>
      </c>
      <c r="F123" s="126" t="s">
        <v>152</v>
      </c>
      <c r="I123" s="127"/>
      <c r="J123" s="128">
        <f>BK123</f>
        <v>0</v>
      </c>
      <c r="L123" s="124"/>
      <c r="M123" s="129"/>
      <c r="P123" s="130">
        <f>P124</f>
        <v>0</v>
      </c>
      <c r="R123" s="130">
        <f>R124</f>
        <v>0.94709999999999994</v>
      </c>
      <c r="T123" s="131">
        <f>T124</f>
        <v>0</v>
      </c>
      <c r="AR123" s="125" t="s">
        <v>94</v>
      </c>
      <c r="AT123" s="132" t="s">
        <v>86</v>
      </c>
      <c r="AU123" s="132" t="s">
        <v>87</v>
      </c>
      <c r="AY123" s="125" t="s">
        <v>153</v>
      </c>
      <c r="BK123" s="133">
        <f>BK124</f>
        <v>0</v>
      </c>
    </row>
    <row r="124" spans="2:65" s="11" customFormat="1" ht="22.9" customHeight="1">
      <c r="B124" s="124"/>
      <c r="D124" s="125" t="s">
        <v>86</v>
      </c>
      <c r="E124" s="134" t="s">
        <v>94</v>
      </c>
      <c r="F124" s="134" t="s">
        <v>154</v>
      </c>
      <c r="I124" s="127"/>
      <c r="J124" s="135">
        <f>BK124</f>
        <v>0</v>
      </c>
      <c r="L124" s="124"/>
      <c r="M124" s="129"/>
      <c r="P124" s="130">
        <f>SUM(P125:P148)</f>
        <v>0</v>
      </c>
      <c r="R124" s="130">
        <f>SUM(R125:R148)</f>
        <v>0.94709999999999994</v>
      </c>
      <c r="T124" s="131">
        <f>SUM(T125:T148)</f>
        <v>0</v>
      </c>
      <c r="AR124" s="125" t="s">
        <v>94</v>
      </c>
      <c r="AT124" s="132" t="s">
        <v>86</v>
      </c>
      <c r="AU124" s="132" t="s">
        <v>94</v>
      </c>
      <c r="AY124" s="125" t="s">
        <v>153</v>
      </c>
      <c r="BK124" s="133">
        <f>SUM(BK125:BK148)</f>
        <v>0</v>
      </c>
    </row>
    <row r="125" spans="2:65" s="1" customFormat="1" ht="24.2" customHeight="1">
      <c r="B125" s="32"/>
      <c r="C125" s="136" t="s">
        <v>94</v>
      </c>
      <c r="D125" s="136" t="s">
        <v>155</v>
      </c>
      <c r="E125" s="137" t="s">
        <v>156</v>
      </c>
      <c r="F125" s="138" t="s">
        <v>157</v>
      </c>
      <c r="G125" s="139" t="s">
        <v>158</v>
      </c>
      <c r="H125" s="140">
        <v>1.069</v>
      </c>
      <c r="I125" s="141"/>
      <c r="J125" s="142">
        <f>ROUND(I125*H125,2)</f>
        <v>0</v>
      </c>
      <c r="K125" s="138" t="s">
        <v>159</v>
      </c>
      <c r="L125" s="32"/>
      <c r="M125" s="143" t="s">
        <v>1</v>
      </c>
      <c r="N125" s="144" t="s">
        <v>52</v>
      </c>
      <c r="P125" s="145">
        <f>O125*H125</f>
        <v>0</v>
      </c>
      <c r="Q125" s="145">
        <v>0</v>
      </c>
      <c r="R125" s="145">
        <f>Q125*H125</f>
        <v>0</v>
      </c>
      <c r="S125" s="145">
        <v>0</v>
      </c>
      <c r="T125" s="146">
        <f>S125*H125</f>
        <v>0</v>
      </c>
      <c r="AR125" s="147" t="s">
        <v>160</v>
      </c>
      <c r="AT125" s="147" t="s">
        <v>155</v>
      </c>
      <c r="AU125" s="147" t="s">
        <v>96</v>
      </c>
      <c r="AY125" s="16" t="s">
        <v>153</v>
      </c>
      <c r="BE125" s="148">
        <f>IF(N125="základní",J125,0)</f>
        <v>0</v>
      </c>
      <c r="BF125" s="148">
        <f>IF(N125="snížená",J125,0)</f>
        <v>0</v>
      </c>
      <c r="BG125" s="148">
        <f>IF(N125="zákl. přenesená",J125,0)</f>
        <v>0</v>
      </c>
      <c r="BH125" s="148">
        <f>IF(N125="sníž. přenesená",J125,0)</f>
        <v>0</v>
      </c>
      <c r="BI125" s="148">
        <f>IF(N125="nulová",J125,0)</f>
        <v>0</v>
      </c>
      <c r="BJ125" s="16" t="s">
        <v>94</v>
      </c>
      <c r="BK125" s="148">
        <f>ROUND(I125*H125,2)</f>
        <v>0</v>
      </c>
      <c r="BL125" s="16" t="s">
        <v>160</v>
      </c>
      <c r="BM125" s="147" t="s">
        <v>371</v>
      </c>
    </row>
    <row r="126" spans="2:65" s="12" customFormat="1" ht="11.25">
      <c r="B126" s="149"/>
      <c r="D126" s="150" t="s">
        <v>162</v>
      </c>
      <c r="E126" s="151" t="s">
        <v>1</v>
      </c>
      <c r="F126" s="152" t="s">
        <v>163</v>
      </c>
      <c r="H126" s="151" t="s">
        <v>1</v>
      </c>
      <c r="I126" s="153"/>
      <c r="L126" s="149"/>
      <c r="M126" s="154"/>
      <c r="T126" s="155"/>
      <c r="AT126" s="151" t="s">
        <v>162</v>
      </c>
      <c r="AU126" s="151" t="s">
        <v>96</v>
      </c>
      <c r="AV126" s="12" t="s">
        <v>94</v>
      </c>
      <c r="AW126" s="12" t="s">
        <v>42</v>
      </c>
      <c r="AX126" s="12" t="s">
        <v>87</v>
      </c>
      <c r="AY126" s="151" t="s">
        <v>153</v>
      </c>
    </row>
    <row r="127" spans="2:65" s="12" customFormat="1" ht="11.25">
      <c r="B127" s="149"/>
      <c r="D127" s="150" t="s">
        <v>162</v>
      </c>
      <c r="E127" s="151" t="s">
        <v>1</v>
      </c>
      <c r="F127" s="152" t="s">
        <v>303</v>
      </c>
      <c r="H127" s="151" t="s">
        <v>1</v>
      </c>
      <c r="I127" s="153"/>
      <c r="L127" s="149"/>
      <c r="M127" s="154"/>
      <c r="T127" s="155"/>
      <c r="AT127" s="151" t="s">
        <v>162</v>
      </c>
      <c r="AU127" s="151" t="s">
        <v>96</v>
      </c>
      <c r="AV127" s="12" t="s">
        <v>94</v>
      </c>
      <c r="AW127" s="12" t="s">
        <v>42</v>
      </c>
      <c r="AX127" s="12" t="s">
        <v>87</v>
      </c>
      <c r="AY127" s="151" t="s">
        <v>153</v>
      </c>
    </row>
    <row r="128" spans="2:65" s="13" customFormat="1" ht="11.25">
      <c r="B128" s="156"/>
      <c r="D128" s="150" t="s">
        <v>162</v>
      </c>
      <c r="E128" s="157" t="s">
        <v>1</v>
      </c>
      <c r="F128" s="158" t="s">
        <v>372</v>
      </c>
      <c r="H128" s="159">
        <v>0.42599999999999999</v>
      </c>
      <c r="I128" s="160"/>
      <c r="L128" s="156"/>
      <c r="M128" s="161"/>
      <c r="T128" s="162"/>
      <c r="AT128" s="157" t="s">
        <v>162</v>
      </c>
      <c r="AU128" s="157" t="s">
        <v>96</v>
      </c>
      <c r="AV128" s="13" t="s">
        <v>96</v>
      </c>
      <c r="AW128" s="13" t="s">
        <v>42</v>
      </c>
      <c r="AX128" s="13" t="s">
        <v>87</v>
      </c>
      <c r="AY128" s="157" t="s">
        <v>153</v>
      </c>
    </row>
    <row r="129" spans="2:65" s="13" customFormat="1" ht="11.25">
      <c r="B129" s="156"/>
      <c r="D129" s="150" t="s">
        <v>162</v>
      </c>
      <c r="E129" s="157" t="s">
        <v>1</v>
      </c>
      <c r="F129" s="158" t="s">
        <v>373</v>
      </c>
      <c r="H129" s="159">
        <v>0.64300000000000002</v>
      </c>
      <c r="I129" s="160"/>
      <c r="L129" s="156"/>
      <c r="M129" s="161"/>
      <c r="T129" s="162"/>
      <c r="AT129" s="157" t="s">
        <v>162</v>
      </c>
      <c r="AU129" s="157" t="s">
        <v>96</v>
      </c>
      <c r="AV129" s="13" t="s">
        <v>96</v>
      </c>
      <c r="AW129" s="13" t="s">
        <v>42</v>
      </c>
      <c r="AX129" s="13" t="s">
        <v>87</v>
      </c>
      <c r="AY129" s="157" t="s">
        <v>153</v>
      </c>
    </row>
    <row r="130" spans="2:65" s="14" customFormat="1" ht="11.25">
      <c r="B130" s="163"/>
      <c r="D130" s="150" t="s">
        <v>162</v>
      </c>
      <c r="E130" s="164" t="s">
        <v>1</v>
      </c>
      <c r="F130" s="165" t="s">
        <v>193</v>
      </c>
      <c r="H130" s="166">
        <v>1.069</v>
      </c>
      <c r="I130" s="167"/>
      <c r="L130" s="163"/>
      <c r="M130" s="168"/>
      <c r="T130" s="169"/>
      <c r="AT130" s="164" t="s">
        <v>162</v>
      </c>
      <c r="AU130" s="164" t="s">
        <v>96</v>
      </c>
      <c r="AV130" s="14" t="s">
        <v>175</v>
      </c>
      <c r="AW130" s="14" t="s">
        <v>42</v>
      </c>
      <c r="AX130" s="14" t="s">
        <v>94</v>
      </c>
      <c r="AY130" s="164" t="s">
        <v>153</v>
      </c>
    </row>
    <row r="131" spans="2:65" s="1" customFormat="1" ht="16.5" customHeight="1">
      <c r="B131" s="32"/>
      <c r="C131" s="136" t="s">
        <v>96</v>
      </c>
      <c r="D131" s="136" t="s">
        <v>155</v>
      </c>
      <c r="E131" s="137" t="s">
        <v>374</v>
      </c>
      <c r="F131" s="138" t="s">
        <v>375</v>
      </c>
      <c r="G131" s="139" t="s">
        <v>221</v>
      </c>
      <c r="H131" s="140">
        <v>6765</v>
      </c>
      <c r="I131" s="141"/>
      <c r="J131" s="142">
        <f>ROUND(I131*H131,2)</f>
        <v>0</v>
      </c>
      <c r="K131" s="138" t="s">
        <v>172</v>
      </c>
      <c r="L131" s="32"/>
      <c r="M131" s="143" t="s">
        <v>1</v>
      </c>
      <c r="N131" s="144" t="s">
        <v>52</v>
      </c>
      <c r="P131" s="145">
        <f>O131*H131</f>
        <v>0</v>
      </c>
      <c r="Q131" s="145">
        <v>0</v>
      </c>
      <c r="R131" s="145">
        <f>Q131*H131</f>
        <v>0</v>
      </c>
      <c r="S131" s="145">
        <v>0</v>
      </c>
      <c r="T131" s="146">
        <f>S131*H131</f>
        <v>0</v>
      </c>
      <c r="AR131" s="147" t="s">
        <v>160</v>
      </c>
      <c r="AT131" s="147" t="s">
        <v>155</v>
      </c>
      <c r="AU131" s="147" t="s">
        <v>96</v>
      </c>
      <c r="AY131" s="16" t="s">
        <v>153</v>
      </c>
      <c r="BE131" s="148">
        <f>IF(N131="základní",J131,0)</f>
        <v>0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6" t="s">
        <v>94</v>
      </c>
      <c r="BK131" s="148">
        <f>ROUND(I131*H131,2)</f>
        <v>0</v>
      </c>
      <c r="BL131" s="16" t="s">
        <v>160</v>
      </c>
      <c r="BM131" s="147" t="s">
        <v>376</v>
      </c>
    </row>
    <row r="132" spans="2:65" s="13" customFormat="1" ht="11.25">
      <c r="B132" s="156"/>
      <c r="D132" s="150" t="s">
        <v>162</v>
      </c>
      <c r="E132" s="157" t="s">
        <v>1</v>
      </c>
      <c r="F132" s="158" t="s">
        <v>377</v>
      </c>
      <c r="H132" s="159">
        <v>6765</v>
      </c>
      <c r="I132" s="160"/>
      <c r="L132" s="156"/>
      <c r="M132" s="161"/>
      <c r="T132" s="162"/>
      <c r="AT132" s="157" t="s">
        <v>162</v>
      </c>
      <c r="AU132" s="157" t="s">
        <v>96</v>
      </c>
      <c r="AV132" s="13" t="s">
        <v>96</v>
      </c>
      <c r="AW132" s="13" t="s">
        <v>42</v>
      </c>
      <c r="AX132" s="13" t="s">
        <v>94</v>
      </c>
      <c r="AY132" s="157" t="s">
        <v>153</v>
      </c>
    </row>
    <row r="133" spans="2:65" s="12" customFormat="1" ht="11.25">
      <c r="B133" s="149"/>
      <c r="D133" s="150" t="s">
        <v>162</v>
      </c>
      <c r="E133" s="151" t="s">
        <v>1</v>
      </c>
      <c r="F133" s="152" t="s">
        <v>378</v>
      </c>
      <c r="H133" s="151" t="s">
        <v>1</v>
      </c>
      <c r="I133" s="153"/>
      <c r="L133" s="149"/>
      <c r="M133" s="154"/>
      <c r="T133" s="155"/>
      <c r="AT133" s="151" t="s">
        <v>162</v>
      </c>
      <c r="AU133" s="151" t="s">
        <v>96</v>
      </c>
      <c r="AV133" s="12" t="s">
        <v>94</v>
      </c>
      <c r="AW133" s="12" t="s">
        <v>42</v>
      </c>
      <c r="AX133" s="12" t="s">
        <v>87</v>
      </c>
      <c r="AY133" s="151" t="s">
        <v>153</v>
      </c>
    </row>
    <row r="134" spans="2:65" s="1" customFormat="1" ht="16.5" customHeight="1">
      <c r="B134" s="32"/>
      <c r="C134" s="136" t="s">
        <v>175</v>
      </c>
      <c r="D134" s="136" t="s">
        <v>155</v>
      </c>
      <c r="E134" s="137" t="s">
        <v>343</v>
      </c>
      <c r="F134" s="138" t="s">
        <v>344</v>
      </c>
      <c r="G134" s="139" t="s">
        <v>221</v>
      </c>
      <c r="H134" s="140">
        <v>676.5</v>
      </c>
      <c r="I134" s="141"/>
      <c r="J134" s="142">
        <f>ROUND(I134*H134,2)</f>
        <v>0</v>
      </c>
      <c r="K134" s="138" t="s">
        <v>172</v>
      </c>
      <c r="L134" s="32"/>
      <c r="M134" s="143" t="s">
        <v>1</v>
      </c>
      <c r="N134" s="144" t="s">
        <v>52</v>
      </c>
      <c r="P134" s="145">
        <f>O134*H134</f>
        <v>0</v>
      </c>
      <c r="Q134" s="145">
        <v>0</v>
      </c>
      <c r="R134" s="145">
        <f>Q134*H134</f>
        <v>0</v>
      </c>
      <c r="S134" s="145">
        <v>0</v>
      </c>
      <c r="T134" s="146">
        <f>S134*H134</f>
        <v>0</v>
      </c>
      <c r="AR134" s="147" t="s">
        <v>160</v>
      </c>
      <c r="AT134" s="147" t="s">
        <v>155</v>
      </c>
      <c r="AU134" s="147" t="s">
        <v>96</v>
      </c>
      <c r="AY134" s="16" t="s">
        <v>153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6" t="s">
        <v>94</v>
      </c>
      <c r="BK134" s="148">
        <f>ROUND(I134*H134,2)</f>
        <v>0</v>
      </c>
      <c r="BL134" s="16" t="s">
        <v>160</v>
      </c>
      <c r="BM134" s="147" t="s">
        <v>379</v>
      </c>
    </row>
    <row r="135" spans="2:65" s="13" customFormat="1" ht="11.25">
      <c r="B135" s="156"/>
      <c r="D135" s="150" t="s">
        <v>162</v>
      </c>
      <c r="E135" s="157" t="s">
        <v>1</v>
      </c>
      <c r="F135" s="158" t="s">
        <v>380</v>
      </c>
      <c r="H135" s="159">
        <v>676.5</v>
      </c>
      <c r="I135" s="160"/>
      <c r="L135" s="156"/>
      <c r="M135" s="161"/>
      <c r="T135" s="162"/>
      <c r="AT135" s="157" t="s">
        <v>162</v>
      </c>
      <c r="AU135" s="157" t="s">
        <v>96</v>
      </c>
      <c r="AV135" s="13" t="s">
        <v>96</v>
      </c>
      <c r="AW135" s="13" t="s">
        <v>42</v>
      </c>
      <c r="AX135" s="13" t="s">
        <v>94</v>
      </c>
      <c r="AY135" s="157" t="s">
        <v>153</v>
      </c>
    </row>
    <row r="136" spans="2:65" s="1" customFormat="1" ht="21.75" customHeight="1">
      <c r="B136" s="32"/>
      <c r="C136" s="136" t="s">
        <v>160</v>
      </c>
      <c r="D136" s="136" t="s">
        <v>155</v>
      </c>
      <c r="E136" s="137" t="s">
        <v>381</v>
      </c>
      <c r="F136" s="138" t="s">
        <v>382</v>
      </c>
      <c r="G136" s="139" t="s">
        <v>221</v>
      </c>
      <c r="H136" s="140">
        <v>90.2</v>
      </c>
      <c r="I136" s="141"/>
      <c r="J136" s="142">
        <f>ROUND(I136*H136,2)</f>
        <v>0</v>
      </c>
      <c r="K136" s="138" t="s">
        <v>172</v>
      </c>
      <c r="L136" s="32"/>
      <c r="M136" s="143" t="s">
        <v>1</v>
      </c>
      <c r="N136" s="144" t="s">
        <v>52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160</v>
      </c>
      <c r="AT136" s="147" t="s">
        <v>155</v>
      </c>
      <c r="AU136" s="147" t="s">
        <v>96</v>
      </c>
      <c r="AY136" s="16" t="s">
        <v>153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6" t="s">
        <v>94</v>
      </c>
      <c r="BK136" s="148">
        <f>ROUND(I136*H136,2)</f>
        <v>0</v>
      </c>
      <c r="BL136" s="16" t="s">
        <v>160</v>
      </c>
      <c r="BM136" s="147" t="s">
        <v>383</v>
      </c>
    </row>
    <row r="137" spans="2:65" s="13" customFormat="1" ht="11.25">
      <c r="B137" s="156"/>
      <c r="D137" s="150" t="s">
        <v>162</v>
      </c>
      <c r="E137" s="157" t="s">
        <v>1</v>
      </c>
      <c r="F137" s="158" t="s">
        <v>384</v>
      </c>
      <c r="H137" s="159">
        <v>90.2</v>
      </c>
      <c r="I137" s="160"/>
      <c r="L137" s="156"/>
      <c r="M137" s="161"/>
      <c r="T137" s="162"/>
      <c r="AT137" s="157" t="s">
        <v>162</v>
      </c>
      <c r="AU137" s="157" t="s">
        <v>96</v>
      </c>
      <c r="AV137" s="13" t="s">
        <v>96</v>
      </c>
      <c r="AW137" s="13" t="s">
        <v>42</v>
      </c>
      <c r="AX137" s="13" t="s">
        <v>94</v>
      </c>
      <c r="AY137" s="157" t="s">
        <v>153</v>
      </c>
    </row>
    <row r="138" spans="2:65" s="1" customFormat="1" ht="16.5" customHeight="1">
      <c r="B138" s="32"/>
      <c r="C138" s="170" t="s">
        <v>185</v>
      </c>
      <c r="D138" s="170" t="s">
        <v>195</v>
      </c>
      <c r="E138" s="171" t="s">
        <v>385</v>
      </c>
      <c r="F138" s="172" t="s">
        <v>386</v>
      </c>
      <c r="G138" s="173" t="s">
        <v>229</v>
      </c>
      <c r="H138" s="174">
        <v>4.51</v>
      </c>
      <c r="I138" s="175"/>
      <c r="J138" s="176">
        <f>ROUND(I138*H138,2)</f>
        <v>0</v>
      </c>
      <c r="K138" s="172" t="s">
        <v>172</v>
      </c>
      <c r="L138" s="177"/>
      <c r="M138" s="178" t="s">
        <v>1</v>
      </c>
      <c r="N138" s="179" t="s">
        <v>52</v>
      </c>
      <c r="P138" s="145">
        <f>O138*H138</f>
        <v>0</v>
      </c>
      <c r="Q138" s="145">
        <v>0.21</v>
      </c>
      <c r="R138" s="145">
        <f>Q138*H138</f>
        <v>0.94709999999999994</v>
      </c>
      <c r="S138" s="145">
        <v>0</v>
      </c>
      <c r="T138" s="146">
        <f>S138*H138</f>
        <v>0</v>
      </c>
      <c r="AR138" s="147" t="s">
        <v>198</v>
      </c>
      <c r="AT138" s="147" t="s">
        <v>195</v>
      </c>
      <c r="AU138" s="147" t="s">
        <v>96</v>
      </c>
      <c r="AY138" s="16" t="s">
        <v>153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6" t="s">
        <v>94</v>
      </c>
      <c r="BK138" s="148">
        <f>ROUND(I138*H138,2)</f>
        <v>0</v>
      </c>
      <c r="BL138" s="16" t="s">
        <v>160</v>
      </c>
      <c r="BM138" s="147" t="s">
        <v>387</v>
      </c>
    </row>
    <row r="139" spans="2:65" s="13" customFormat="1" ht="11.25">
      <c r="B139" s="156"/>
      <c r="D139" s="150" t="s">
        <v>162</v>
      </c>
      <c r="E139" s="157" t="s">
        <v>1</v>
      </c>
      <c r="F139" s="158" t="s">
        <v>388</v>
      </c>
      <c r="H139" s="159">
        <v>4.51</v>
      </c>
      <c r="I139" s="160"/>
      <c r="L139" s="156"/>
      <c r="M139" s="161"/>
      <c r="T139" s="162"/>
      <c r="AT139" s="157" t="s">
        <v>162</v>
      </c>
      <c r="AU139" s="157" t="s">
        <v>96</v>
      </c>
      <c r="AV139" s="13" t="s">
        <v>96</v>
      </c>
      <c r="AW139" s="13" t="s">
        <v>42</v>
      </c>
      <c r="AX139" s="13" t="s">
        <v>94</v>
      </c>
      <c r="AY139" s="157" t="s">
        <v>153</v>
      </c>
    </row>
    <row r="140" spans="2:65" s="1" customFormat="1" ht="16.5" customHeight="1">
      <c r="B140" s="32"/>
      <c r="C140" s="136" t="s">
        <v>194</v>
      </c>
      <c r="D140" s="136" t="s">
        <v>155</v>
      </c>
      <c r="E140" s="137" t="s">
        <v>389</v>
      </c>
      <c r="F140" s="138" t="s">
        <v>390</v>
      </c>
      <c r="G140" s="139" t="s">
        <v>221</v>
      </c>
      <c r="H140" s="140">
        <v>90.2</v>
      </c>
      <c r="I140" s="141"/>
      <c r="J140" s="142">
        <f>ROUND(I140*H140,2)</f>
        <v>0</v>
      </c>
      <c r="K140" s="138" t="s">
        <v>172</v>
      </c>
      <c r="L140" s="32"/>
      <c r="M140" s="143" t="s">
        <v>1</v>
      </c>
      <c r="N140" s="144" t="s">
        <v>52</v>
      </c>
      <c r="P140" s="145">
        <f>O140*H140</f>
        <v>0</v>
      </c>
      <c r="Q140" s="145">
        <v>0</v>
      </c>
      <c r="R140" s="145">
        <f>Q140*H140</f>
        <v>0</v>
      </c>
      <c r="S140" s="145">
        <v>0</v>
      </c>
      <c r="T140" s="146">
        <f>S140*H140</f>
        <v>0</v>
      </c>
      <c r="AR140" s="147" t="s">
        <v>160</v>
      </c>
      <c r="AT140" s="147" t="s">
        <v>155</v>
      </c>
      <c r="AU140" s="147" t="s">
        <v>96</v>
      </c>
      <c r="AY140" s="16" t="s">
        <v>153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6" t="s">
        <v>94</v>
      </c>
      <c r="BK140" s="148">
        <f>ROUND(I140*H140,2)</f>
        <v>0</v>
      </c>
      <c r="BL140" s="16" t="s">
        <v>160</v>
      </c>
      <c r="BM140" s="147" t="s">
        <v>391</v>
      </c>
    </row>
    <row r="141" spans="2:65" s="13" customFormat="1" ht="11.25">
      <c r="B141" s="156"/>
      <c r="D141" s="150" t="s">
        <v>162</v>
      </c>
      <c r="E141" s="157" t="s">
        <v>1</v>
      </c>
      <c r="F141" s="158" t="s">
        <v>392</v>
      </c>
      <c r="H141" s="159">
        <v>90.2</v>
      </c>
      <c r="I141" s="160"/>
      <c r="L141" s="156"/>
      <c r="M141" s="161"/>
      <c r="T141" s="162"/>
      <c r="AT141" s="157" t="s">
        <v>162</v>
      </c>
      <c r="AU141" s="157" t="s">
        <v>96</v>
      </c>
      <c r="AV141" s="13" t="s">
        <v>96</v>
      </c>
      <c r="AW141" s="13" t="s">
        <v>42</v>
      </c>
      <c r="AX141" s="13" t="s">
        <v>94</v>
      </c>
      <c r="AY141" s="157" t="s">
        <v>153</v>
      </c>
    </row>
    <row r="142" spans="2:65" s="1" customFormat="1" ht="24.2" customHeight="1">
      <c r="B142" s="32"/>
      <c r="C142" s="136" t="s">
        <v>200</v>
      </c>
      <c r="D142" s="136" t="s">
        <v>155</v>
      </c>
      <c r="E142" s="137" t="s">
        <v>393</v>
      </c>
      <c r="F142" s="138" t="s">
        <v>394</v>
      </c>
      <c r="G142" s="139" t="s">
        <v>221</v>
      </c>
      <c r="H142" s="140">
        <v>135.30000000000001</v>
      </c>
      <c r="I142" s="141"/>
      <c r="J142" s="142">
        <f>ROUND(I142*H142,2)</f>
        <v>0</v>
      </c>
      <c r="K142" s="138" t="s">
        <v>159</v>
      </c>
      <c r="L142" s="32"/>
      <c r="M142" s="143" t="s">
        <v>1</v>
      </c>
      <c r="N142" s="144" t="s">
        <v>52</v>
      </c>
      <c r="P142" s="145">
        <f>O142*H142</f>
        <v>0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AR142" s="147" t="s">
        <v>160</v>
      </c>
      <c r="AT142" s="147" t="s">
        <v>155</v>
      </c>
      <c r="AU142" s="147" t="s">
        <v>96</v>
      </c>
      <c r="AY142" s="16" t="s">
        <v>153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6" t="s">
        <v>94</v>
      </c>
      <c r="BK142" s="148">
        <f>ROUND(I142*H142,2)</f>
        <v>0</v>
      </c>
      <c r="BL142" s="16" t="s">
        <v>160</v>
      </c>
      <c r="BM142" s="147" t="s">
        <v>395</v>
      </c>
    </row>
    <row r="143" spans="2:65" s="13" customFormat="1" ht="11.25">
      <c r="B143" s="156"/>
      <c r="D143" s="150" t="s">
        <v>162</v>
      </c>
      <c r="E143" s="157" t="s">
        <v>1</v>
      </c>
      <c r="F143" s="158" t="s">
        <v>396</v>
      </c>
      <c r="H143" s="159">
        <v>135.30000000000001</v>
      </c>
      <c r="I143" s="160"/>
      <c r="L143" s="156"/>
      <c r="M143" s="161"/>
      <c r="T143" s="162"/>
      <c r="AT143" s="157" t="s">
        <v>162</v>
      </c>
      <c r="AU143" s="157" t="s">
        <v>96</v>
      </c>
      <c r="AV143" s="13" t="s">
        <v>96</v>
      </c>
      <c r="AW143" s="13" t="s">
        <v>42</v>
      </c>
      <c r="AX143" s="13" t="s">
        <v>94</v>
      </c>
      <c r="AY143" s="157" t="s">
        <v>153</v>
      </c>
    </row>
    <row r="144" spans="2:65" s="1" customFormat="1" ht="16.5" customHeight="1">
      <c r="B144" s="32"/>
      <c r="C144" s="136" t="s">
        <v>198</v>
      </c>
      <c r="D144" s="136" t="s">
        <v>155</v>
      </c>
      <c r="E144" s="137" t="s">
        <v>397</v>
      </c>
      <c r="F144" s="138" t="s">
        <v>398</v>
      </c>
      <c r="G144" s="139" t="s">
        <v>221</v>
      </c>
      <c r="H144" s="140">
        <v>676.5</v>
      </c>
      <c r="I144" s="141"/>
      <c r="J144" s="142">
        <f>ROUND(I144*H144,2)</f>
        <v>0</v>
      </c>
      <c r="K144" s="138" t="s">
        <v>172</v>
      </c>
      <c r="L144" s="32"/>
      <c r="M144" s="143" t="s">
        <v>1</v>
      </c>
      <c r="N144" s="144" t="s">
        <v>52</v>
      </c>
      <c r="P144" s="145">
        <f>O144*H144</f>
        <v>0</v>
      </c>
      <c r="Q144" s="145">
        <v>0</v>
      </c>
      <c r="R144" s="145">
        <f>Q144*H144</f>
        <v>0</v>
      </c>
      <c r="S144" s="145">
        <v>0</v>
      </c>
      <c r="T144" s="146">
        <f>S144*H144</f>
        <v>0</v>
      </c>
      <c r="AR144" s="147" t="s">
        <v>160</v>
      </c>
      <c r="AT144" s="147" t="s">
        <v>155</v>
      </c>
      <c r="AU144" s="147" t="s">
        <v>96</v>
      </c>
      <c r="AY144" s="16" t="s">
        <v>153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6" t="s">
        <v>94</v>
      </c>
      <c r="BK144" s="148">
        <f>ROUND(I144*H144,2)</f>
        <v>0</v>
      </c>
      <c r="BL144" s="16" t="s">
        <v>160</v>
      </c>
      <c r="BM144" s="147" t="s">
        <v>399</v>
      </c>
    </row>
    <row r="145" spans="2:65" s="13" customFormat="1" ht="11.25">
      <c r="B145" s="156"/>
      <c r="D145" s="150" t="s">
        <v>162</v>
      </c>
      <c r="E145" s="157" t="s">
        <v>1</v>
      </c>
      <c r="F145" s="158" t="s">
        <v>400</v>
      </c>
      <c r="H145" s="159">
        <v>676.5</v>
      </c>
      <c r="I145" s="160"/>
      <c r="L145" s="156"/>
      <c r="M145" s="161"/>
      <c r="T145" s="162"/>
      <c r="AT145" s="157" t="s">
        <v>162</v>
      </c>
      <c r="AU145" s="157" t="s">
        <v>96</v>
      </c>
      <c r="AV145" s="13" t="s">
        <v>96</v>
      </c>
      <c r="AW145" s="13" t="s">
        <v>42</v>
      </c>
      <c r="AX145" s="13" t="s">
        <v>94</v>
      </c>
      <c r="AY145" s="157" t="s">
        <v>153</v>
      </c>
    </row>
    <row r="146" spans="2:65" s="1" customFormat="1" ht="16.5" customHeight="1">
      <c r="B146" s="32"/>
      <c r="C146" s="136" t="s">
        <v>211</v>
      </c>
      <c r="D146" s="136" t="s">
        <v>155</v>
      </c>
      <c r="E146" s="137" t="s">
        <v>227</v>
      </c>
      <c r="F146" s="138" t="s">
        <v>228</v>
      </c>
      <c r="G146" s="139" t="s">
        <v>229</v>
      </c>
      <c r="H146" s="140">
        <v>2.706</v>
      </c>
      <c r="I146" s="141"/>
      <c r="J146" s="142">
        <f>ROUND(I146*H146,2)</f>
        <v>0</v>
      </c>
      <c r="K146" s="138" t="s">
        <v>172</v>
      </c>
      <c r="L146" s="32"/>
      <c r="M146" s="143" t="s">
        <v>1</v>
      </c>
      <c r="N146" s="144" t="s">
        <v>52</v>
      </c>
      <c r="P146" s="145">
        <f>O146*H146</f>
        <v>0</v>
      </c>
      <c r="Q146" s="145">
        <v>0</v>
      </c>
      <c r="R146" s="145">
        <f>Q146*H146</f>
        <v>0</v>
      </c>
      <c r="S146" s="145">
        <v>0</v>
      </c>
      <c r="T146" s="146">
        <f>S146*H146</f>
        <v>0</v>
      </c>
      <c r="AR146" s="147" t="s">
        <v>160</v>
      </c>
      <c r="AT146" s="147" t="s">
        <v>155</v>
      </c>
      <c r="AU146" s="147" t="s">
        <v>96</v>
      </c>
      <c r="AY146" s="16" t="s">
        <v>153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6" t="s">
        <v>94</v>
      </c>
      <c r="BK146" s="148">
        <f>ROUND(I146*H146,2)</f>
        <v>0</v>
      </c>
      <c r="BL146" s="16" t="s">
        <v>160</v>
      </c>
      <c r="BM146" s="147" t="s">
        <v>401</v>
      </c>
    </row>
    <row r="147" spans="2:65" s="13" customFormat="1" ht="11.25">
      <c r="B147" s="156"/>
      <c r="D147" s="150" t="s">
        <v>162</v>
      </c>
      <c r="E147" s="157" t="s">
        <v>1</v>
      </c>
      <c r="F147" s="158" t="s">
        <v>402</v>
      </c>
      <c r="H147" s="159">
        <v>2.706</v>
      </c>
      <c r="I147" s="160"/>
      <c r="L147" s="156"/>
      <c r="M147" s="161"/>
      <c r="T147" s="162"/>
      <c r="AT147" s="157" t="s">
        <v>162</v>
      </c>
      <c r="AU147" s="157" t="s">
        <v>96</v>
      </c>
      <c r="AV147" s="13" t="s">
        <v>96</v>
      </c>
      <c r="AW147" s="13" t="s">
        <v>42</v>
      </c>
      <c r="AX147" s="13" t="s">
        <v>94</v>
      </c>
      <c r="AY147" s="157" t="s">
        <v>153</v>
      </c>
    </row>
    <row r="148" spans="2:65" s="1" customFormat="1" ht="16.5" customHeight="1">
      <c r="B148" s="32"/>
      <c r="C148" s="136" t="s">
        <v>218</v>
      </c>
      <c r="D148" s="136" t="s">
        <v>155</v>
      </c>
      <c r="E148" s="137" t="s">
        <v>351</v>
      </c>
      <c r="F148" s="138" t="s">
        <v>352</v>
      </c>
      <c r="G148" s="139" t="s">
        <v>158</v>
      </c>
      <c r="H148" s="140">
        <v>0.94699999999999995</v>
      </c>
      <c r="I148" s="141"/>
      <c r="J148" s="142">
        <f>ROUND(I148*H148,2)</f>
        <v>0</v>
      </c>
      <c r="K148" s="138" t="s">
        <v>172</v>
      </c>
      <c r="L148" s="32"/>
      <c r="M148" s="180" t="s">
        <v>1</v>
      </c>
      <c r="N148" s="181" t="s">
        <v>52</v>
      </c>
      <c r="O148" s="182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AR148" s="147" t="s">
        <v>160</v>
      </c>
      <c r="AT148" s="147" t="s">
        <v>155</v>
      </c>
      <c r="AU148" s="147" t="s">
        <v>96</v>
      </c>
      <c r="AY148" s="16" t="s">
        <v>153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6" t="s">
        <v>94</v>
      </c>
      <c r="BK148" s="148">
        <f>ROUND(I148*H148,2)</f>
        <v>0</v>
      </c>
      <c r="BL148" s="16" t="s">
        <v>160</v>
      </c>
      <c r="BM148" s="147" t="s">
        <v>403</v>
      </c>
    </row>
    <row r="149" spans="2:65" s="1" customFormat="1" ht="6.95" customHeight="1">
      <c r="B149" s="44"/>
      <c r="C149" s="45"/>
      <c r="D149" s="45"/>
      <c r="E149" s="45"/>
      <c r="F149" s="45"/>
      <c r="G149" s="45"/>
      <c r="H149" s="45"/>
      <c r="I149" s="45"/>
      <c r="J149" s="45"/>
      <c r="K149" s="45"/>
      <c r="L149" s="32"/>
    </row>
  </sheetData>
  <sheetProtection algorithmName="SHA-512" hashValue="Tq74nFGz+4o36NH8MEO2mGR3CtxCD6kJlTdK472EgzMOzrKkD1yioa881Nu9TbNxO931a/4Kirp5QqMUZVqsLw==" saltValue="5a+9bnbbga5LsQGWflepk21uCwzfRxwTkfSnRnTX0jxpgjmPjdrjCakaGISFofdIPyyyudSkqpf2/RVTqIQrCA==" spinCount="100000" sheet="1" objects="1" scenarios="1" formatColumns="0" formatRows="0" autoFilter="0"/>
  <autoFilter ref="C121:K148" xr:uid="{00000000-0009-0000-0000-000007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5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6" t="s">
        <v>125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96</v>
      </c>
    </row>
    <row r="4" spans="2:46" ht="24.95" customHeight="1">
      <c r="B4" s="19"/>
      <c r="D4" s="20" t="s">
        <v>126</v>
      </c>
      <c r="L4" s="19"/>
      <c r="M4" s="9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6" t="str">
        <f>'Rekapitulace stavby'!K6</f>
        <v>NÁSLEDNÁ PÉČE O ZELEŇ 3 ROKY - VEŘEJNÉ PROSTRANSTVÍ POD ŘEČKOVICKÝM HŘBITOVEM</v>
      </c>
      <c r="F7" s="237"/>
      <c r="G7" s="237"/>
      <c r="H7" s="237"/>
      <c r="L7" s="19"/>
    </row>
    <row r="8" spans="2:46" ht="12" customHeight="1">
      <c r="B8" s="19"/>
      <c r="D8" s="26" t="s">
        <v>127</v>
      </c>
      <c r="L8" s="19"/>
    </row>
    <row r="9" spans="2:46" s="1" customFormat="1" ht="16.5" customHeight="1">
      <c r="B9" s="32"/>
      <c r="E9" s="236" t="s">
        <v>245</v>
      </c>
      <c r="F9" s="238"/>
      <c r="G9" s="238"/>
      <c r="H9" s="238"/>
      <c r="L9" s="32"/>
    </row>
    <row r="10" spans="2:46" s="1" customFormat="1" ht="12" customHeight="1">
      <c r="B10" s="32"/>
      <c r="D10" s="26" t="s">
        <v>129</v>
      </c>
      <c r="L10" s="32"/>
    </row>
    <row r="11" spans="2:46" s="1" customFormat="1" ht="16.5" customHeight="1">
      <c r="B11" s="32"/>
      <c r="E11" s="199" t="s">
        <v>404</v>
      </c>
      <c r="F11" s="238"/>
      <c r="G11" s="238"/>
      <c r="H11" s="238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6" t="s">
        <v>18</v>
      </c>
      <c r="F13" s="24" t="s">
        <v>19</v>
      </c>
      <c r="I13" s="26" t="s">
        <v>20</v>
      </c>
      <c r="J13" s="24" t="s">
        <v>21</v>
      </c>
      <c r="L13" s="32"/>
    </row>
    <row r="14" spans="2:46" s="1" customFormat="1" ht="12" customHeight="1">
      <c r="B14" s="32"/>
      <c r="D14" s="26" t="s">
        <v>22</v>
      </c>
      <c r="F14" s="24" t="s">
        <v>23</v>
      </c>
      <c r="I14" s="26" t="s">
        <v>24</v>
      </c>
      <c r="J14" s="52" t="str">
        <f>'Rekapitulace stavby'!AN8</f>
        <v>8. 6. 2023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6" t="s">
        <v>30</v>
      </c>
      <c r="I16" s="26" t="s">
        <v>31</v>
      </c>
      <c r="J16" s="24" t="s">
        <v>32</v>
      </c>
      <c r="L16" s="32"/>
    </row>
    <row r="17" spans="2:12" s="1" customFormat="1" ht="18" customHeight="1">
      <c r="B17" s="32"/>
      <c r="E17" s="24" t="s">
        <v>33</v>
      </c>
      <c r="I17" s="26" t="s">
        <v>34</v>
      </c>
      <c r="J17" s="24" t="s">
        <v>35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6" t="s">
        <v>36</v>
      </c>
      <c r="I19" s="26" t="s">
        <v>31</v>
      </c>
      <c r="J19" s="27" t="str">
        <f>'Rekapitulace stavby'!AN13</f>
        <v>Vyplň údaj</v>
      </c>
      <c r="L19" s="32"/>
    </row>
    <row r="20" spans="2:12" s="1" customFormat="1" ht="18" customHeight="1">
      <c r="B20" s="32"/>
      <c r="E20" s="239" t="str">
        <f>'Rekapitulace stavby'!E14</f>
        <v>Vyplň údaj</v>
      </c>
      <c r="F20" s="204"/>
      <c r="G20" s="204"/>
      <c r="H20" s="204"/>
      <c r="I20" s="26" t="s">
        <v>34</v>
      </c>
      <c r="J20" s="27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6" t="s">
        <v>38</v>
      </c>
      <c r="I22" s="26" t="s">
        <v>31</v>
      </c>
      <c r="J22" s="24" t="s">
        <v>39</v>
      </c>
      <c r="L22" s="32"/>
    </row>
    <row r="23" spans="2:12" s="1" customFormat="1" ht="18" customHeight="1">
      <c r="B23" s="32"/>
      <c r="E23" s="24" t="s">
        <v>40</v>
      </c>
      <c r="I23" s="26" t="s">
        <v>34</v>
      </c>
      <c r="J23" s="24" t="s">
        <v>41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6" t="s">
        <v>43</v>
      </c>
      <c r="I25" s="26" t="s">
        <v>31</v>
      </c>
      <c r="J25" s="24" t="str">
        <f>IF('Rekapitulace stavby'!AN19="","",'Rekapitulace stavby'!AN19)</f>
        <v/>
      </c>
      <c r="L25" s="32"/>
    </row>
    <row r="26" spans="2:12" s="1" customFormat="1" ht="18" customHeight="1">
      <c r="B26" s="32"/>
      <c r="E26" s="24" t="str">
        <f>IF('Rekapitulace stavby'!E20="","",'Rekapitulace stavby'!E20)</f>
        <v xml:space="preserve"> </v>
      </c>
      <c r="I26" s="26" t="s">
        <v>34</v>
      </c>
      <c r="J26" s="24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6" t="s">
        <v>45</v>
      </c>
      <c r="L28" s="32"/>
    </row>
    <row r="29" spans="2:12" s="7" customFormat="1" ht="16.5" customHeight="1">
      <c r="B29" s="94"/>
      <c r="E29" s="209" t="s">
        <v>1</v>
      </c>
      <c r="F29" s="209"/>
      <c r="G29" s="209"/>
      <c r="H29" s="209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47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49</v>
      </c>
      <c r="I34" s="35" t="s">
        <v>48</v>
      </c>
      <c r="J34" s="35" t="s">
        <v>50</v>
      </c>
      <c r="L34" s="32"/>
    </row>
    <row r="35" spans="2:12" s="1" customFormat="1" ht="14.45" customHeight="1">
      <c r="B35" s="32"/>
      <c r="D35" s="55" t="s">
        <v>51</v>
      </c>
      <c r="E35" s="26" t="s">
        <v>52</v>
      </c>
      <c r="F35" s="86">
        <f>ROUND((SUM(BE122:BE151)),  2)</f>
        <v>0</v>
      </c>
      <c r="I35" s="96">
        <v>0.21</v>
      </c>
      <c r="J35" s="86">
        <f>ROUND(((SUM(BE122:BE151))*I35),  2)</f>
        <v>0</v>
      </c>
      <c r="L35" s="32"/>
    </row>
    <row r="36" spans="2:12" s="1" customFormat="1" ht="14.45" customHeight="1">
      <c r="B36" s="32"/>
      <c r="E36" s="26" t="s">
        <v>53</v>
      </c>
      <c r="F36" s="86">
        <f>ROUND((SUM(BF122:BF151)),  2)</f>
        <v>0</v>
      </c>
      <c r="I36" s="96">
        <v>0.15</v>
      </c>
      <c r="J36" s="86">
        <f>ROUND(((SUM(BF122:BF151))*I36),  2)</f>
        <v>0</v>
      </c>
      <c r="L36" s="32"/>
    </row>
    <row r="37" spans="2:12" s="1" customFormat="1" ht="14.45" hidden="1" customHeight="1">
      <c r="B37" s="32"/>
      <c r="E37" s="26" t="s">
        <v>54</v>
      </c>
      <c r="F37" s="86">
        <f>ROUND((SUM(BG122:BG151)),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6" t="s">
        <v>55</v>
      </c>
      <c r="F38" s="86">
        <f>ROUND((SUM(BH122:BH151)),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6" t="s">
        <v>56</v>
      </c>
      <c r="F39" s="86">
        <f>ROUND((SUM(BI122:BI151)),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57</v>
      </c>
      <c r="E41" s="57"/>
      <c r="F41" s="57"/>
      <c r="G41" s="99" t="s">
        <v>58</v>
      </c>
      <c r="H41" s="100" t="s">
        <v>59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2"/>
      <c r="D50" s="41" t="s">
        <v>60</v>
      </c>
      <c r="E50" s="42"/>
      <c r="F50" s="42"/>
      <c r="G50" s="41" t="s">
        <v>61</v>
      </c>
      <c r="H50" s="42"/>
      <c r="I50" s="42"/>
      <c r="J50" s="42"/>
      <c r="K50" s="42"/>
      <c r="L50" s="32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2"/>
      <c r="D61" s="43" t="s">
        <v>62</v>
      </c>
      <c r="E61" s="34"/>
      <c r="F61" s="103" t="s">
        <v>63</v>
      </c>
      <c r="G61" s="43" t="s">
        <v>62</v>
      </c>
      <c r="H61" s="34"/>
      <c r="I61" s="34"/>
      <c r="J61" s="104" t="s">
        <v>63</v>
      </c>
      <c r="K61" s="34"/>
      <c r="L61" s="32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2"/>
      <c r="D65" s="41" t="s">
        <v>64</v>
      </c>
      <c r="E65" s="42"/>
      <c r="F65" s="42"/>
      <c r="G65" s="41" t="s">
        <v>65</v>
      </c>
      <c r="H65" s="42"/>
      <c r="I65" s="42"/>
      <c r="J65" s="42"/>
      <c r="K65" s="42"/>
      <c r="L65" s="32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2"/>
      <c r="D76" s="43" t="s">
        <v>62</v>
      </c>
      <c r="E76" s="34"/>
      <c r="F76" s="103" t="s">
        <v>63</v>
      </c>
      <c r="G76" s="43" t="s">
        <v>62</v>
      </c>
      <c r="H76" s="34"/>
      <c r="I76" s="34"/>
      <c r="J76" s="104" t="s">
        <v>63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0" t="s">
        <v>131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6" t="s">
        <v>16</v>
      </c>
      <c r="L84" s="32"/>
    </row>
    <row r="85" spans="2:12" s="1" customFormat="1" ht="16.5" customHeight="1">
      <c r="B85" s="32"/>
      <c r="E85" s="236" t="str">
        <f>E7</f>
        <v>NÁSLEDNÁ PÉČE O ZELEŇ 3 ROKY - VEŘEJNÉ PROSTRANSTVÍ POD ŘEČKOVICKÝM HŘBITOVEM</v>
      </c>
      <c r="F85" s="237"/>
      <c r="G85" s="237"/>
      <c r="H85" s="237"/>
      <c r="L85" s="32"/>
    </row>
    <row r="86" spans="2:12" ht="12" customHeight="1">
      <c r="B86" s="19"/>
      <c r="C86" s="26" t="s">
        <v>127</v>
      </c>
      <c r="L86" s="19"/>
    </row>
    <row r="87" spans="2:12" s="1" customFormat="1" ht="16.5" customHeight="1">
      <c r="B87" s="32"/>
      <c r="E87" s="236" t="s">
        <v>245</v>
      </c>
      <c r="F87" s="238"/>
      <c r="G87" s="238"/>
      <c r="H87" s="238"/>
      <c r="L87" s="32"/>
    </row>
    <row r="88" spans="2:12" s="1" customFormat="1" ht="12" customHeight="1">
      <c r="B88" s="32"/>
      <c r="C88" s="26" t="s">
        <v>129</v>
      </c>
      <c r="L88" s="32"/>
    </row>
    <row r="89" spans="2:12" s="1" customFormat="1" ht="16.5" customHeight="1">
      <c r="B89" s="32"/>
      <c r="E89" s="199" t="str">
        <f>E11</f>
        <v>SO 04.4.D.c - Zatravněná dlažba se širokou spárou - následná péče 3 roky</v>
      </c>
      <c r="F89" s="238"/>
      <c r="G89" s="238"/>
      <c r="H89" s="238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6" t="s">
        <v>22</v>
      </c>
      <c r="F91" s="24" t="str">
        <f>F14</f>
        <v>Brno - Řečkovice</v>
      </c>
      <c r="I91" s="26" t="s">
        <v>24</v>
      </c>
      <c r="J91" s="52" t="str">
        <f>IF(J14="","",J14)</f>
        <v>8. 6. 2023</v>
      </c>
      <c r="L91" s="32"/>
    </row>
    <row r="92" spans="2:12" s="1" customFormat="1" ht="6.95" customHeight="1">
      <c r="B92" s="32"/>
      <c r="L92" s="32"/>
    </row>
    <row r="93" spans="2:12" s="1" customFormat="1" ht="40.15" customHeight="1">
      <c r="B93" s="32"/>
      <c r="C93" s="26" t="s">
        <v>30</v>
      </c>
      <c r="F93" s="24" t="str">
        <f>E17</f>
        <v>Statutární město Brno, měst.č.Řečkovice-Mokrá hora</v>
      </c>
      <c r="I93" s="26" t="s">
        <v>38</v>
      </c>
      <c r="J93" s="30" t="str">
        <f>E23</f>
        <v>Ateliér zahradní a krajin.architektury Z.Sendler</v>
      </c>
      <c r="L93" s="32"/>
    </row>
    <row r="94" spans="2:12" s="1" customFormat="1" ht="15.2" customHeight="1">
      <c r="B94" s="32"/>
      <c r="C94" s="26" t="s">
        <v>36</v>
      </c>
      <c r="F94" s="24" t="str">
        <f>IF(E20="","",E20)</f>
        <v>Vyplň údaj</v>
      </c>
      <c r="I94" s="26" t="s">
        <v>43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132</v>
      </c>
      <c r="D96" s="97"/>
      <c r="E96" s="97"/>
      <c r="F96" s="97"/>
      <c r="G96" s="97"/>
      <c r="H96" s="97"/>
      <c r="I96" s="97"/>
      <c r="J96" s="106" t="s">
        <v>133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134</v>
      </c>
      <c r="J98" s="66">
        <f>J122</f>
        <v>0</v>
      </c>
      <c r="L98" s="32"/>
      <c r="AU98" s="16" t="s">
        <v>135</v>
      </c>
    </row>
    <row r="99" spans="2:47" s="8" customFormat="1" ht="24.95" customHeight="1">
      <c r="B99" s="108"/>
      <c r="D99" s="109" t="s">
        <v>136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137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0" t="s">
        <v>138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6" t="s">
        <v>16</v>
      </c>
      <c r="L109" s="32"/>
    </row>
    <row r="110" spans="2:47" s="1" customFormat="1" ht="16.5" customHeight="1">
      <c r="B110" s="32"/>
      <c r="E110" s="236" t="str">
        <f>E7</f>
        <v>NÁSLEDNÁ PÉČE O ZELEŇ 3 ROKY - VEŘEJNÉ PROSTRANSTVÍ POD ŘEČKOVICKÝM HŘBITOVEM</v>
      </c>
      <c r="F110" s="237"/>
      <c r="G110" s="237"/>
      <c r="H110" s="237"/>
      <c r="L110" s="32"/>
    </row>
    <row r="111" spans="2:47" ht="12" customHeight="1">
      <c r="B111" s="19"/>
      <c r="C111" s="26" t="s">
        <v>127</v>
      </c>
      <c r="L111" s="19"/>
    </row>
    <row r="112" spans="2:47" s="1" customFormat="1" ht="16.5" customHeight="1">
      <c r="B112" s="32"/>
      <c r="E112" s="236" t="s">
        <v>245</v>
      </c>
      <c r="F112" s="238"/>
      <c r="G112" s="238"/>
      <c r="H112" s="238"/>
      <c r="L112" s="32"/>
    </row>
    <row r="113" spans="2:65" s="1" customFormat="1" ht="12" customHeight="1">
      <c r="B113" s="32"/>
      <c r="C113" s="26" t="s">
        <v>129</v>
      </c>
      <c r="L113" s="32"/>
    </row>
    <row r="114" spans="2:65" s="1" customFormat="1" ht="16.5" customHeight="1">
      <c r="B114" s="32"/>
      <c r="E114" s="199" t="str">
        <f>E11</f>
        <v>SO 04.4.D.c - Zatravněná dlažba se širokou spárou - následná péče 3 roky</v>
      </c>
      <c r="F114" s="238"/>
      <c r="G114" s="238"/>
      <c r="H114" s="238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6" t="s">
        <v>22</v>
      </c>
      <c r="F116" s="24" t="str">
        <f>F14</f>
        <v>Brno - Řečkovice</v>
      </c>
      <c r="I116" s="26" t="s">
        <v>24</v>
      </c>
      <c r="J116" s="52" t="str">
        <f>IF(J14="","",J14)</f>
        <v>8. 6. 2023</v>
      </c>
      <c r="L116" s="32"/>
    </row>
    <row r="117" spans="2:65" s="1" customFormat="1" ht="6.95" customHeight="1">
      <c r="B117" s="32"/>
      <c r="L117" s="32"/>
    </row>
    <row r="118" spans="2:65" s="1" customFormat="1" ht="40.15" customHeight="1">
      <c r="B118" s="32"/>
      <c r="C118" s="26" t="s">
        <v>30</v>
      </c>
      <c r="F118" s="24" t="str">
        <f>E17</f>
        <v>Statutární město Brno, měst.č.Řečkovice-Mokrá hora</v>
      </c>
      <c r="I118" s="26" t="s">
        <v>38</v>
      </c>
      <c r="J118" s="30" t="str">
        <f>E23</f>
        <v>Ateliér zahradní a krajin.architektury Z.Sendler</v>
      </c>
      <c r="L118" s="32"/>
    </row>
    <row r="119" spans="2:65" s="1" customFormat="1" ht="15.2" customHeight="1">
      <c r="B119" s="32"/>
      <c r="C119" s="26" t="s">
        <v>36</v>
      </c>
      <c r="F119" s="24" t="str">
        <f>IF(E20="","",E20)</f>
        <v>Vyplň údaj</v>
      </c>
      <c r="I119" s="26" t="s">
        <v>43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139</v>
      </c>
      <c r="D121" s="118" t="s">
        <v>72</v>
      </c>
      <c r="E121" s="118" t="s">
        <v>68</v>
      </c>
      <c r="F121" s="118" t="s">
        <v>69</v>
      </c>
      <c r="G121" s="118" t="s">
        <v>140</v>
      </c>
      <c r="H121" s="118" t="s">
        <v>141</v>
      </c>
      <c r="I121" s="118" t="s">
        <v>142</v>
      </c>
      <c r="J121" s="118" t="s">
        <v>133</v>
      </c>
      <c r="K121" s="119" t="s">
        <v>143</v>
      </c>
      <c r="L121" s="116"/>
      <c r="M121" s="59" t="s">
        <v>1</v>
      </c>
      <c r="N121" s="60" t="s">
        <v>51</v>
      </c>
      <c r="O121" s="60" t="s">
        <v>144</v>
      </c>
      <c r="P121" s="60" t="s">
        <v>145</v>
      </c>
      <c r="Q121" s="60" t="s">
        <v>146</v>
      </c>
      <c r="R121" s="60" t="s">
        <v>147</v>
      </c>
      <c r="S121" s="60" t="s">
        <v>148</v>
      </c>
      <c r="T121" s="61" t="s">
        <v>149</v>
      </c>
    </row>
    <row r="122" spans="2:65" s="1" customFormat="1" ht="22.9" customHeight="1">
      <c r="B122" s="32"/>
      <c r="C122" s="64" t="s">
        <v>150</v>
      </c>
      <c r="J122" s="120">
        <f>BK122</f>
        <v>0</v>
      </c>
      <c r="L122" s="32"/>
      <c r="M122" s="62"/>
      <c r="N122" s="53"/>
      <c r="O122" s="53"/>
      <c r="P122" s="121">
        <f>P123</f>
        <v>0</v>
      </c>
      <c r="Q122" s="53"/>
      <c r="R122" s="121">
        <f>R123</f>
        <v>1.2236E-2</v>
      </c>
      <c r="S122" s="53"/>
      <c r="T122" s="122">
        <f>T123</f>
        <v>0</v>
      </c>
      <c r="AT122" s="16" t="s">
        <v>86</v>
      </c>
      <c r="AU122" s="16" t="s">
        <v>135</v>
      </c>
      <c r="BK122" s="123">
        <f>BK123</f>
        <v>0</v>
      </c>
    </row>
    <row r="123" spans="2:65" s="11" customFormat="1" ht="25.9" customHeight="1">
      <c r="B123" s="124"/>
      <c r="D123" s="125" t="s">
        <v>86</v>
      </c>
      <c r="E123" s="126" t="s">
        <v>151</v>
      </c>
      <c r="F123" s="126" t="s">
        <v>152</v>
      </c>
      <c r="I123" s="127"/>
      <c r="J123" s="128">
        <f>BK123</f>
        <v>0</v>
      </c>
      <c r="L123" s="124"/>
      <c r="M123" s="129"/>
      <c r="P123" s="130">
        <f>P124</f>
        <v>0</v>
      </c>
      <c r="R123" s="130">
        <f>R124</f>
        <v>1.2236E-2</v>
      </c>
      <c r="T123" s="131">
        <f>T124</f>
        <v>0</v>
      </c>
      <c r="AR123" s="125" t="s">
        <v>94</v>
      </c>
      <c r="AT123" s="132" t="s">
        <v>86</v>
      </c>
      <c r="AU123" s="132" t="s">
        <v>87</v>
      </c>
      <c r="AY123" s="125" t="s">
        <v>153</v>
      </c>
      <c r="BK123" s="133">
        <f>BK124</f>
        <v>0</v>
      </c>
    </row>
    <row r="124" spans="2:65" s="11" customFormat="1" ht="22.9" customHeight="1">
      <c r="B124" s="124"/>
      <c r="D124" s="125" t="s">
        <v>86</v>
      </c>
      <c r="E124" s="134" t="s">
        <v>94</v>
      </c>
      <c r="F124" s="134" t="s">
        <v>154</v>
      </c>
      <c r="I124" s="127"/>
      <c r="J124" s="135">
        <f>BK124</f>
        <v>0</v>
      </c>
      <c r="L124" s="124"/>
      <c r="M124" s="129"/>
      <c r="P124" s="130">
        <f>SUM(P125:P151)</f>
        <v>0</v>
      </c>
      <c r="R124" s="130">
        <f>SUM(R125:R151)</f>
        <v>1.2236E-2</v>
      </c>
      <c r="T124" s="131">
        <f>SUM(T125:T151)</f>
        <v>0</v>
      </c>
      <c r="AR124" s="125" t="s">
        <v>94</v>
      </c>
      <c r="AT124" s="132" t="s">
        <v>86</v>
      </c>
      <c r="AU124" s="132" t="s">
        <v>94</v>
      </c>
      <c r="AY124" s="125" t="s">
        <v>153</v>
      </c>
      <c r="BK124" s="133">
        <f>SUM(BK125:BK151)</f>
        <v>0</v>
      </c>
    </row>
    <row r="125" spans="2:65" s="1" customFormat="1" ht="24.2" customHeight="1">
      <c r="B125" s="32"/>
      <c r="C125" s="136" t="s">
        <v>94</v>
      </c>
      <c r="D125" s="136" t="s">
        <v>155</v>
      </c>
      <c r="E125" s="137" t="s">
        <v>156</v>
      </c>
      <c r="F125" s="138" t="s">
        <v>157</v>
      </c>
      <c r="G125" s="139" t="s">
        <v>158</v>
      </c>
      <c r="H125" s="140">
        <v>0.249</v>
      </c>
      <c r="I125" s="141"/>
      <c r="J125" s="142">
        <f>ROUND(I125*H125,2)</f>
        <v>0</v>
      </c>
      <c r="K125" s="138" t="s">
        <v>159</v>
      </c>
      <c r="L125" s="32"/>
      <c r="M125" s="143" t="s">
        <v>1</v>
      </c>
      <c r="N125" s="144" t="s">
        <v>52</v>
      </c>
      <c r="P125" s="145">
        <f>O125*H125</f>
        <v>0</v>
      </c>
      <c r="Q125" s="145">
        <v>0</v>
      </c>
      <c r="R125" s="145">
        <f>Q125*H125</f>
        <v>0</v>
      </c>
      <c r="S125" s="145">
        <v>0</v>
      </c>
      <c r="T125" s="146">
        <f>S125*H125</f>
        <v>0</v>
      </c>
      <c r="AR125" s="147" t="s">
        <v>160</v>
      </c>
      <c r="AT125" s="147" t="s">
        <v>155</v>
      </c>
      <c r="AU125" s="147" t="s">
        <v>96</v>
      </c>
      <c r="AY125" s="16" t="s">
        <v>153</v>
      </c>
      <c r="BE125" s="148">
        <f>IF(N125="základní",J125,0)</f>
        <v>0</v>
      </c>
      <c r="BF125" s="148">
        <f>IF(N125="snížená",J125,0)</f>
        <v>0</v>
      </c>
      <c r="BG125" s="148">
        <f>IF(N125="zákl. přenesená",J125,0)</f>
        <v>0</v>
      </c>
      <c r="BH125" s="148">
        <f>IF(N125="sníž. přenesená",J125,0)</f>
        <v>0</v>
      </c>
      <c r="BI125" s="148">
        <f>IF(N125="nulová",J125,0)</f>
        <v>0</v>
      </c>
      <c r="BJ125" s="16" t="s">
        <v>94</v>
      </c>
      <c r="BK125" s="148">
        <f>ROUND(I125*H125,2)</f>
        <v>0</v>
      </c>
      <c r="BL125" s="16" t="s">
        <v>160</v>
      </c>
      <c r="BM125" s="147" t="s">
        <v>405</v>
      </c>
    </row>
    <row r="126" spans="2:65" s="12" customFormat="1" ht="11.25">
      <c r="B126" s="149"/>
      <c r="D126" s="150" t="s">
        <v>162</v>
      </c>
      <c r="E126" s="151" t="s">
        <v>1</v>
      </c>
      <c r="F126" s="152" t="s">
        <v>322</v>
      </c>
      <c r="H126" s="151" t="s">
        <v>1</v>
      </c>
      <c r="I126" s="153"/>
      <c r="L126" s="149"/>
      <c r="M126" s="154"/>
      <c r="T126" s="155"/>
      <c r="AT126" s="151" t="s">
        <v>162</v>
      </c>
      <c r="AU126" s="151" t="s">
        <v>96</v>
      </c>
      <c r="AV126" s="12" t="s">
        <v>94</v>
      </c>
      <c r="AW126" s="12" t="s">
        <v>42</v>
      </c>
      <c r="AX126" s="12" t="s">
        <v>87</v>
      </c>
      <c r="AY126" s="151" t="s">
        <v>153</v>
      </c>
    </row>
    <row r="127" spans="2:65" s="13" customFormat="1" ht="11.25">
      <c r="B127" s="156"/>
      <c r="D127" s="150" t="s">
        <v>162</v>
      </c>
      <c r="E127" s="157" t="s">
        <v>1</v>
      </c>
      <c r="F127" s="158" t="s">
        <v>406</v>
      </c>
      <c r="H127" s="159">
        <v>0.249</v>
      </c>
      <c r="I127" s="160"/>
      <c r="L127" s="156"/>
      <c r="M127" s="161"/>
      <c r="T127" s="162"/>
      <c r="AT127" s="157" t="s">
        <v>162</v>
      </c>
      <c r="AU127" s="157" t="s">
        <v>96</v>
      </c>
      <c r="AV127" s="13" t="s">
        <v>96</v>
      </c>
      <c r="AW127" s="13" t="s">
        <v>42</v>
      </c>
      <c r="AX127" s="13" t="s">
        <v>94</v>
      </c>
      <c r="AY127" s="157" t="s">
        <v>153</v>
      </c>
    </row>
    <row r="128" spans="2:65" s="1" customFormat="1" ht="16.5" customHeight="1">
      <c r="B128" s="32"/>
      <c r="C128" s="136" t="s">
        <v>96</v>
      </c>
      <c r="D128" s="136" t="s">
        <v>155</v>
      </c>
      <c r="E128" s="137" t="s">
        <v>374</v>
      </c>
      <c r="F128" s="138" t="s">
        <v>375</v>
      </c>
      <c r="G128" s="139" t="s">
        <v>221</v>
      </c>
      <c r="H128" s="140">
        <v>3960</v>
      </c>
      <c r="I128" s="141"/>
      <c r="J128" s="142">
        <f>ROUND(I128*H128,2)</f>
        <v>0</v>
      </c>
      <c r="K128" s="138" t="s">
        <v>172</v>
      </c>
      <c r="L128" s="32"/>
      <c r="M128" s="143" t="s">
        <v>1</v>
      </c>
      <c r="N128" s="144" t="s">
        <v>52</v>
      </c>
      <c r="P128" s="145">
        <f>O128*H128</f>
        <v>0</v>
      </c>
      <c r="Q128" s="145">
        <v>0</v>
      </c>
      <c r="R128" s="145">
        <f>Q128*H128</f>
        <v>0</v>
      </c>
      <c r="S128" s="145">
        <v>0</v>
      </c>
      <c r="T128" s="146">
        <f>S128*H128</f>
        <v>0</v>
      </c>
      <c r="AR128" s="147" t="s">
        <v>160</v>
      </c>
      <c r="AT128" s="147" t="s">
        <v>155</v>
      </c>
      <c r="AU128" s="147" t="s">
        <v>96</v>
      </c>
      <c r="AY128" s="16" t="s">
        <v>153</v>
      </c>
      <c r="BE128" s="148">
        <f>IF(N128="základní",J128,0)</f>
        <v>0</v>
      </c>
      <c r="BF128" s="148">
        <f>IF(N128="snížená",J128,0)</f>
        <v>0</v>
      </c>
      <c r="BG128" s="148">
        <f>IF(N128="zákl. přenesená",J128,0)</f>
        <v>0</v>
      </c>
      <c r="BH128" s="148">
        <f>IF(N128="sníž. přenesená",J128,0)</f>
        <v>0</v>
      </c>
      <c r="BI128" s="148">
        <f>IF(N128="nulová",J128,0)</f>
        <v>0</v>
      </c>
      <c r="BJ128" s="16" t="s">
        <v>94</v>
      </c>
      <c r="BK128" s="148">
        <f>ROUND(I128*H128,2)</f>
        <v>0</v>
      </c>
      <c r="BL128" s="16" t="s">
        <v>160</v>
      </c>
      <c r="BM128" s="147" t="s">
        <v>407</v>
      </c>
    </row>
    <row r="129" spans="2:65" s="12" customFormat="1" ht="11.25">
      <c r="B129" s="149"/>
      <c r="D129" s="150" t="s">
        <v>162</v>
      </c>
      <c r="E129" s="151" t="s">
        <v>1</v>
      </c>
      <c r="F129" s="152" t="s">
        <v>378</v>
      </c>
      <c r="H129" s="151" t="s">
        <v>1</v>
      </c>
      <c r="I129" s="153"/>
      <c r="L129" s="149"/>
      <c r="M129" s="154"/>
      <c r="T129" s="155"/>
      <c r="AT129" s="151" t="s">
        <v>162</v>
      </c>
      <c r="AU129" s="151" t="s">
        <v>96</v>
      </c>
      <c r="AV129" s="12" t="s">
        <v>94</v>
      </c>
      <c r="AW129" s="12" t="s">
        <v>42</v>
      </c>
      <c r="AX129" s="12" t="s">
        <v>87</v>
      </c>
      <c r="AY129" s="151" t="s">
        <v>153</v>
      </c>
    </row>
    <row r="130" spans="2:65" s="13" customFormat="1" ht="11.25">
      <c r="B130" s="156"/>
      <c r="D130" s="150" t="s">
        <v>162</v>
      </c>
      <c r="E130" s="157" t="s">
        <v>1</v>
      </c>
      <c r="F130" s="158" t="s">
        <v>408</v>
      </c>
      <c r="H130" s="159">
        <v>3960</v>
      </c>
      <c r="I130" s="160"/>
      <c r="L130" s="156"/>
      <c r="M130" s="161"/>
      <c r="T130" s="162"/>
      <c r="AT130" s="157" t="s">
        <v>162</v>
      </c>
      <c r="AU130" s="157" t="s">
        <v>96</v>
      </c>
      <c r="AV130" s="13" t="s">
        <v>96</v>
      </c>
      <c r="AW130" s="13" t="s">
        <v>42</v>
      </c>
      <c r="AX130" s="13" t="s">
        <v>94</v>
      </c>
      <c r="AY130" s="157" t="s">
        <v>153</v>
      </c>
    </row>
    <row r="131" spans="2:65" s="1" customFormat="1" ht="24.2" customHeight="1">
      <c r="B131" s="32"/>
      <c r="C131" s="136" t="s">
        <v>175</v>
      </c>
      <c r="D131" s="136" t="s">
        <v>155</v>
      </c>
      <c r="E131" s="137" t="s">
        <v>409</v>
      </c>
      <c r="F131" s="138" t="s">
        <v>410</v>
      </c>
      <c r="G131" s="139" t="s">
        <v>221</v>
      </c>
      <c r="H131" s="140">
        <v>79.2</v>
      </c>
      <c r="I131" s="141"/>
      <c r="J131" s="142">
        <f>ROUND(I131*H131,2)</f>
        <v>0</v>
      </c>
      <c r="K131" s="138" t="s">
        <v>159</v>
      </c>
      <c r="L131" s="32"/>
      <c r="M131" s="143" t="s">
        <v>1</v>
      </c>
      <c r="N131" s="144" t="s">
        <v>52</v>
      </c>
      <c r="P131" s="145">
        <f>O131*H131</f>
        <v>0</v>
      </c>
      <c r="Q131" s="145">
        <v>0</v>
      </c>
      <c r="R131" s="145">
        <f>Q131*H131</f>
        <v>0</v>
      </c>
      <c r="S131" s="145">
        <v>0</v>
      </c>
      <c r="T131" s="146">
        <f>S131*H131</f>
        <v>0</v>
      </c>
      <c r="AR131" s="147" t="s">
        <v>160</v>
      </c>
      <c r="AT131" s="147" t="s">
        <v>155</v>
      </c>
      <c r="AU131" s="147" t="s">
        <v>96</v>
      </c>
      <c r="AY131" s="16" t="s">
        <v>153</v>
      </c>
      <c r="BE131" s="148">
        <f>IF(N131="základní",J131,0)</f>
        <v>0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6" t="s">
        <v>94</v>
      </c>
      <c r="BK131" s="148">
        <f>ROUND(I131*H131,2)</f>
        <v>0</v>
      </c>
      <c r="BL131" s="16" t="s">
        <v>160</v>
      </c>
      <c r="BM131" s="147" t="s">
        <v>411</v>
      </c>
    </row>
    <row r="132" spans="2:65" s="13" customFormat="1" ht="11.25">
      <c r="B132" s="156"/>
      <c r="D132" s="150" t="s">
        <v>162</v>
      </c>
      <c r="E132" s="157" t="s">
        <v>1</v>
      </c>
      <c r="F132" s="158" t="s">
        <v>412</v>
      </c>
      <c r="H132" s="159">
        <v>79.2</v>
      </c>
      <c r="I132" s="160"/>
      <c r="L132" s="156"/>
      <c r="M132" s="161"/>
      <c r="T132" s="162"/>
      <c r="AT132" s="157" t="s">
        <v>162</v>
      </c>
      <c r="AU132" s="157" t="s">
        <v>96</v>
      </c>
      <c r="AV132" s="13" t="s">
        <v>96</v>
      </c>
      <c r="AW132" s="13" t="s">
        <v>42</v>
      </c>
      <c r="AX132" s="13" t="s">
        <v>94</v>
      </c>
      <c r="AY132" s="157" t="s">
        <v>153</v>
      </c>
    </row>
    <row r="133" spans="2:65" s="1" customFormat="1" ht="24.2" customHeight="1">
      <c r="B133" s="32"/>
      <c r="C133" s="136" t="s">
        <v>160</v>
      </c>
      <c r="D133" s="136" t="s">
        <v>155</v>
      </c>
      <c r="E133" s="137" t="s">
        <v>413</v>
      </c>
      <c r="F133" s="138" t="s">
        <v>414</v>
      </c>
      <c r="G133" s="139" t="s">
        <v>221</v>
      </c>
      <c r="H133" s="140">
        <v>396</v>
      </c>
      <c r="I133" s="141"/>
      <c r="J133" s="142">
        <f>ROUND(I133*H133,2)</f>
        <v>0</v>
      </c>
      <c r="K133" s="138" t="s">
        <v>159</v>
      </c>
      <c r="L133" s="32"/>
      <c r="M133" s="143" t="s">
        <v>1</v>
      </c>
      <c r="N133" s="144" t="s">
        <v>52</v>
      </c>
      <c r="P133" s="145">
        <f>O133*H133</f>
        <v>0</v>
      </c>
      <c r="Q133" s="145">
        <v>0</v>
      </c>
      <c r="R133" s="145">
        <f>Q133*H133</f>
        <v>0</v>
      </c>
      <c r="S133" s="145">
        <v>0</v>
      </c>
      <c r="T133" s="146">
        <f>S133*H133</f>
        <v>0</v>
      </c>
      <c r="AR133" s="147" t="s">
        <v>160</v>
      </c>
      <c r="AT133" s="147" t="s">
        <v>155</v>
      </c>
      <c r="AU133" s="147" t="s">
        <v>96</v>
      </c>
      <c r="AY133" s="16" t="s">
        <v>153</v>
      </c>
      <c r="BE133" s="148">
        <f>IF(N133="základní",J133,0)</f>
        <v>0</v>
      </c>
      <c r="BF133" s="148">
        <f>IF(N133="snížená",J133,0)</f>
        <v>0</v>
      </c>
      <c r="BG133" s="148">
        <f>IF(N133="zákl. přenesená",J133,0)</f>
        <v>0</v>
      </c>
      <c r="BH133" s="148">
        <f>IF(N133="sníž. přenesená",J133,0)</f>
        <v>0</v>
      </c>
      <c r="BI133" s="148">
        <f>IF(N133="nulová",J133,0)</f>
        <v>0</v>
      </c>
      <c r="BJ133" s="16" t="s">
        <v>94</v>
      </c>
      <c r="BK133" s="148">
        <f>ROUND(I133*H133,2)</f>
        <v>0</v>
      </c>
      <c r="BL133" s="16" t="s">
        <v>160</v>
      </c>
      <c r="BM133" s="147" t="s">
        <v>415</v>
      </c>
    </row>
    <row r="134" spans="2:65" s="13" customFormat="1" ht="11.25">
      <c r="B134" s="156"/>
      <c r="D134" s="150" t="s">
        <v>162</v>
      </c>
      <c r="E134" s="157" t="s">
        <v>1</v>
      </c>
      <c r="F134" s="158" t="s">
        <v>416</v>
      </c>
      <c r="H134" s="159">
        <v>396</v>
      </c>
      <c r="I134" s="160"/>
      <c r="L134" s="156"/>
      <c r="M134" s="161"/>
      <c r="T134" s="162"/>
      <c r="AT134" s="157" t="s">
        <v>162</v>
      </c>
      <c r="AU134" s="157" t="s">
        <v>96</v>
      </c>
      <c r="AV134" s="13" t="s">
        <v>96</v>
      </c>
      <c r="AW134" s="13" t="s">
        <v>42</v>
      </c>
      <c r="AX134" s="13" t="s">
        <v>94</v>
      </c>
      <c r="AY134" s="157" t="s">
        <v>153</v>
      </c>
    </row>
    <row r="135" spans="2:65" s="1" customFormat="1" ht="16.5" customHeight="1">
      <c r="B135" s="32"/>
      <c r="C135" s="136" t="s">
        <v>185</v>
      </c>
      <c r="D135" s="136" t="s">
        <v>155</v>
      </c>
      <c r="E135" s="137" t="s">
        <v>335</v>
      </c>
      <c r="F135" s="138" t="s">
        <v>336</v>
      </c>
      <c r="G135" s="139" t="s">
        <v>158</v>
      </c>
      <c r="H135" s="140">
        <v>1.2E-2</v>
      </c>
      <c r="I135" s="141"/>
      <c r="J135" s="142">
        <f>ROUND(I135*H135,2)</f>
        <v>0</v>
      </c>
      <c r="K135" s="138" t="s">
        <v>172</v>
      </c>
      <c r="L135" s="32"/>
      <c r="M135" s="143" t="s">
        <v>1</v>
      </c>
      <c r="N135" s="144" t="s">
        <v>52</v>
      </c>
      <c r="P135" s="145">
        <f>O135*H135</f>
        <v>0</v>
      </c>
      <c r="Q135" s="145">
        <v>0</v>
      </c>
      <c r="R135" s="145">
        <f>Q135*H135</f>
        <v>0</v>
      </c>
      <c r="S135" s="145">
        <v>0</v>
      </c>
      <c r="T135" s="146">
        <f>S135*H135</f>
        <v>0</v>
      </c>
      <c r="AR135" s="147" t="s">
        <v>160</v>
      </c>
      <c r="AT135" s="147" t="s">
        <v>155</v>
      </c>
      <c r="AU135" s="147" t="s">
        <v>96</v>
      </c>
      <c r="AY135" s="16" t="s">
        <v>153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6" t="s">
        <v>94</v>
      </c>
      <c r="BK135" s="148">
        <f>ROUND(I135*H135,2)</f>
        <v>0</v>
      </c>
      <c r="BL135" s="16" t="s">
        <v>160</v>
      </c>
      <c r="BM135" s="147" t="s">
        <v>417</v>
      </c>
    </row>
    <row r="136" spans="2:65" s="13" customFormat="1" ht="11.25">
      <c r="B136" s="156"/>
      <c r="D136" s="150" t="s">
        <v>162</v>
      </c>
      <c r="E136" s="157" t="s">
        <v>1</v>
      </c>
      <c r="F136" s="158" t="s">
        <v>418</v>
      </c>
      <c r="H136" s="159">
        <v>1.2E-2</v>
      </c>
      <c r="I136" s="160"/>
      <c r="L136" s="156"/>
      <c r="M136" s="161"/>
      <c r="T136" s="162"/>
      <c r="AT136" s="157" t="s">
        <v>162</v>
      </c>
      <c r="AU136" s="157" t="s">
        <v>96</v>
      </c>
      <c r="AV136" s="13" t="s">
        <v>96</v>
      </c>
      <c r="AW136" s="13" t="s">
        <v>42</v>
      </c>
      <c r="AX136" s="13" t="s">
        <v>94</v>
      </c>
      <c r="AY136" s="157" t="s">
        <v>153</v>
      </c>
    </row>
    <row r="137" spans="2:65" s="1" customFormat="1" ht="16.5" customHeight="1">
      <c r="B137" s="32"/>
      <c r="C137" s="170" t="s">
        <v>194</v>
      </c>
      <c r="D137" s="170" t="s">
        <v>195</v>
      </c>
      <c r="E137" s="171" t="s">
        <v>339</v>
      </c>
      <c r="F137" s="172" t="s">
        <v>340</v>
      </c>
      <c r="G137" s="173" t="s">
        <v>214</v>
      </c>
      <c r="H137" s="174">
        <v>12.236000000000001</v>
      </c>
      <c r="I137" s="175"/>
      <c r="J137" s="176">
        <f>ROUND(I137*H137,2)</f>
        <v>0</v>
      </c>
      <c r="K137" s="172" t="s">
        <v>159</v>
      </c>
      <c r="L137" s="177"/>
      <c r="M137" s="178" t="s">
        <v>1</v>
      </c>
      <c r="N137" s="179" t="s">
        <v>52</v>
      </c>
      <c r="P137" s="145">
        <f>O137*H137</f>
        <v>0</v>
      </c>
      <c r="Q137" s="145">
        <v>1E-3</v>
      </c>
      <c r="R137" s="145">
        <f>Q137*H137</f>
        <v>1.2236E-2</v>
      </c>
      <c r="S137" s="145">
        <v>0</v>
      </c>
      <c r="T137" s="146">
        <f>S137*H137</f>
        <v>0</v>
      </c>
      <c r="AR137" s="147" t="s">
        <v>198</v>
      </c>
      <c r="AT137" s="147" t="s">
        <v>195</v>
      </c>
      <c r="AU137" s="147" t="s">
        <v>96</v>
      </c>
      <c r="AY137" s="16" t="s">
        <v>153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6" t="s">
        <v>94</v>
      </c>
      <c r="BK137" s="148">
        <f>ROUND(I137*H137,2)</f>
        <v>0</v>
      </c>
      <c r="BL137" s="16" t="s">
        <v>160</v>
      </c>
      <c r="BM137" s="147" t="s">
        <v>419</v>
      </c>
    </row>
    <row r="138" spans="2:65" s="13" customFormat="1" ht="11.25">
      <c r="B138" s="156"/>
      <c r="D138" s="150" t="s">
        <v>162</v>
      </c>
      <c r="E138" s="157" t="s">
        <v>1</v>
      </c>
      <c r="F138" s="158" t="s">
        <v>420</v>
      </c>
      <c r="H138" s="159">
        <v>12.236000000000001</v>
      </c>
      <c r="I138" s="160"/>
      <c r="L138" s="156"/>
      <c r="M138" s="161"/>
      <c r="T138" s="162"/>
      <c r="AT138" s="157" t="s">
        <v>162</v>
      </c>
      <c r="AU138" s="157" t="s">
        <v>96</v>
      </c>
      <c r="AV138" s="13" t="s">
        <v>96</v>
      </c>
      <c r="AW138" s="13" t="s">
        <v>42</v>
      </c>
      <c r="AX138" s="13" t="s">
        <v>94</v>
      </c>
      <c r="AY138" s="157" t="s">
        <v>153</v>
      </c>
    </row>
    <row r="139" spans="2:65" s="1" customFormat="1" ht="16.5" customHeight="1">
      <c r="B139" s="32"/>
      <c r="C139" s="136" t="s">
        <v>200</v>
      </c>
      <c r="D139" s="136" t="s">
        <v>155</v>
      </c>
      <c r="E139" s="137" t="s">
        <v>227</v>
      </c>
      <c r="F139" s="138" t="s">
        <v>228</v>
      </c>
      <c r="G139" s="139" t="s">
        <v>229</v>
      </c>
      <c r="H139" s="140">
        <v>59.4</v>
      </c>
      <c r="I139" s="141"/>
      <c r="J139" s="142">
        <f>ROUND(I139*H139,2)</f>
        <v>0</v>
      </c>
      <c r="K139" s="138" t="s">
        <v>172</v>
      </c>
      <c r="L139" s="32"/>
      <c r="M139" s="143" t="s">
        <v>1</v>
      </c>
      <c r="N139" s="144" t="s">
        <v>52</v>
      </c>
      <c r="P139" s="145">
        <f>O139*H139</f>
        <v>0</v>
      </c>
      <c r="Q139" s="145">
        <v>0</v>
      </c>
      <c r="R139" s="145">
        <f>Q139*H139</f>
        <v>0</v>
      </c>
      <c r="S139" s="145">
        <v>0</v>
      </c>
      <c r="T139" s="146">
        <f>S139*H139</f>
        <v>0</v>
      </c>
      <c r="AR139" s="147" t="s">
        <v>160</v>
      </c>
      <c r="AT139" s="147" t="s">
        <v>155</v>
      </c>
      <c r="AU139" s="147" t="s">
        <v>96</v>
      </c>
      <c r="AY139" s="16" t="s">
        <v>153</v>
      </c>
      <c r="BE139" s="148">
        <f>IF(N139="základní",J139,0)</f>
        <v>0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6" t="s">
        <v>94</v>
      </c>
      <c r="BK139" s="148">
        <f>ROUND(I139*H139,2)</f>
        <v>0</v>
      </c>
      <c r="BL139" s="16" t="s">
        <v>160</v>
      </c>
      <c r="BM139" s="147" t="s">
        <v>421</v>
      </c>
    </row>
    <row r="140" spans="2:65" s="13" customFormat="1" ht="11.25">
      <c r="B140" s="156"/>
      <c r="D140" s="150" t="s">
        <v>162</v>
      </c>
      <c r="E140" s="157" t="s">
        <v>1</v>
      </c>
      <c r="F140" s="158" t="s">
        <v>422</v>
      </c>
      <c r="H140" s="159">
        <v>39.6</v>
      </c>
      <c r="I140" s="160"/>
      <c r="L140" s="156"/>
      <c r="M140" s="161"/>
      <c r="T140" s="162"/>
      <c r="AT140" s="157" t="s">
        <v>162</v>
      </c>
      <c r="AU140" s="157" t="s">
        <v>96</v>
      </c>
      <c r="AV140" s="13" t="s">
        <v>96</v>
      </c>
      <c r="AW140" s="13" t="s">
        <v>42</v>
      </c>
      <c r="AX140" s="13" t="s">
        <v>87</v>
      </c>
      <c r="AY140" s="157" t="s">
        <v>153</v>
      </c>
    </row>
    <row r="141" spans="2:65" s="13" customFormat="1" ht="11.25">
      <c r="B141" s="156"/>
      <c r="D141" s="150" t="s">
        <v>162</v>
      </c>
      <c r="E141" s="157" t="s">
        <v>1</v>
      </c>
      <c r="F141" s="158" t="s">
        <v>423</v>
      </c>
      <c r="H141" s="159">
        <v>19.8</v>
      </c>
      <c r="I141" s="160"/>
      <c r="L141" s="156"/>
      <c r="M141" s="161"/>
      <c r="T141" s="162"/>
      <c r="AT141" s="157" t="s">
        <v>162</v>
      </c>
      <c r="AU141" s="157" t="s">
        <v>96</v>
      </c>
      <c r="AV141" s="13" t="s">
        <v>96</v>
      </c>
      <c r="AW141" s="13" t="s">
        <v>42</v>
      </c>
      <c r="AX141" s="13" t="s">
        <v>87</v>
      </c>
      <c r="AY141" s="157" t="s">
        <v>153</v>
      </c>
    </row>
    <row r="142" spans="2:65" s="14" customFormat="1" ht="11.25">
      <c r="B142" s="163"/>
      <c r="D142" s="150" t="s">
        <v>162</v>
      </c>
      <c r="E142" s="164" t="s">
        <v>1</v>
      </c>
      <c r="F142" s="165" t="s">
        <v>193</v>
      </c>
      <c r="H142" s="166">
        <v>59.4</v>
      </c>
      <c r="I142" s="167"/>
      <c r="L142" s="163"/>
      <c r="M142" s="168"/>
      <c r="T142" s="169"/>
      <c r="AT142" s="164" t="s">
        <v>162</v>
      </c>
      <c r="AU142" s="164" t="s">
        <v>96</v>
      </c>
      <c r="AV142" s="14" t="s">
        <v>175</v>
      </c>
      <c r="AW142" s="14" t="s">
        <v>42</v>
      </c>
      <c r="AX142" s="14" t="s">
        <v>94</v>
      </c>
      <c r="AY142" s="164" t="s">
        <v>153</v>
      </c>
    </row>
    <row r="143" spans="2:65" s="1" customFormat="1" ht="16.5" customHeight="1">
      <c r="B143" s="32"/>
      <c r="C143" s="136" t="s">
        <v>198</v>
      </c>
      <c r="D143" s="136" t="s">
        <v>155</v>
      </c>
      <c r="E143" s="137" t="s">
        <v>233</v>
      </c>
      <c r="F143" s="138" t="s">
        <v>234</v>
      </c>
      <c r="G143" s="139" t="s">
        <v>229</v>
      </c>
      <c r="H143" s="140">
        <v>59.4</v>
      </c>
      <c r="I143" s="141"/>
      <c r="J143" s="142">
        <f>ROUND(I143*H143,2)</f>
        <v>0</v>
      </c>
      <c r="K143" s="138" t="s">
        <v>172</v>
      </c>
      <c r="L143" s="32"/>
      <c r="M143" s="143" t="s">
        <v>1</v>
      </c>
      <c r="N143" s="144" t="s">
        <v>52</v>
      </c>
      <c r="P143" s="145">
        <f>O143*H143</f>
        <v>0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AR143" s="147" t="s">
        <v>160</v>
      </c>
      <c r="AT143" s="147" t="s">
        <v>155</v>
      </c>
      <c r="AU143" s="147" t="s">
        <v>96</v>
      </c>
      <c r="AY143" s="16" t="s">
        <v>153</v>
      </c>
      <c r="BE143" s="148">
        <f>IF(N143="základní",J143,0)</f>
        <v>0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6" t="s">
        <v>94</v>
      </c>
      <c r="BK143" s="148">
        <f>ROUND(I143*H143,2)</f>
        <v>0</v>
      </c>
      <c r="BL143" s="16" t="s">
        <v>160</v>
      </c>
      <c r="BM143" s="147" t="s">
        <v>424</v>
      </c>
    </row>
    <row r="144" spans="2:65" s="13" customFormat="1" ht="11.25">
      <c r="B144" s="156"/>
      <c r="D144" s="150" t="s">
        <v>162</v>
      </c>
      <c r="E144" s="157" t="s">
        <v>1</v>
      </c>
      <c r="F144" s="158" t="s">
        <v>422</v>
      </c>
      <c r="H144" s="159">
        <v>39.6</v>
      </c>
      <c r="I144" s="160"/>
      <c r="L144" s="156"/>
      <c r="M144" s="161"/>
      <c r="T144" s="162"/>
      <c r="AT144" s="157" t="s">
        <v>162</v>
      </c>
      <c r="AU144" s="157" t="s">
        <v>96</v>
      </c>
      <c r="AV144" s="13" t="s">
        <v>96</v>
      </c>
      <c r="AW144" s="13" t="s">
        <v>42</v>
      </c>
      <c r="AX144" s="13" t="s">
        <v>87</v>
      </c>
      <c r="AY144" s="157" t="s">
        <v>153</v>
      </c>
    </row>
    <row r="145" spans="2:65" s="13" customFormat="1" ht="11.25">
      <c r="B145" s="156"/>
      <c r="D145" s="150" t="s">
        <v>162</v>
      </c>
      <c r="E145" s="157" t="s">
        <v>1</v>
      </c>
      <c r="F145" s="158" t="s">
        <v>423</v>
      </c>
      <c r="H145" s="159">
        <v>19.8</v>
      </c>
      <c r="I145" s="160"/>
      <c r="L145" s="156"/>
      <c r="M145" s="161"/>
      <c r="T145" s="162"/>
      <c r="AT145" s="157" t="s">
        <v>162</v>
      </c>
      <c r="AU145" s="157" t="s">
        <v>96</v>
      </c>
      <c r="AV145" s="13" t="s">
        <v>96</v>
      </c>
      <c r="AW145" s="13" t="s">
        <v>42</v>
      </c>
      <c r="AX145" s="13" t="s">
        <v>87</v>
      </c>
      <c r="AY145" s="157" t="s">
        <v>153</v>
      </c>
    </row>
    <row r="146" spans="2:65" s="14" customFormat="1" ht="11.25">
      <c r="B146" s="163"/>
      <c r="D146" s="150" t="s">
        <v>162</v>
      </c>
      <c r="E146" s="164" t="s">
        <v>1</v>
      </c>
      <c r="F146" s="165" t="s">
        <v>193</v>
      </c>
      <c r="H146" s="166">
        <v>59.4</v>
      </c>
      <c r="I146" s="167"/>
      <c r="L146" s="163"/>
      <c r="M146" s="168"/>
      <c r="T146" s="169"/>
      <c r="AT146" s="164" t="s">
        <v>162</v>
      </c>
      <c r="AU146" s="164" t="s">
        <v>96</v>
      </c>
      <c r="AV146" s="14" t="s">
        <v>175</v>
      </c>
      <c r="AW146" s="14" t="s">
        <v>42</v>
      </c>
      <c r="AX146" s="14" t="s">
        <v>94</v>
      </c>
      <c r="AY146" s="164" t="s">
        <v>153</v>
      </c>
    </row>
    <row r="147" spans="2:65" s="1" customFormat="1" ht="16.5" customHeight="1">
      <c r="B147" s="32"/>
      <c r="C147" s="136" t="s">
        <v>211</v>
      </c>
      <c r="D147" s="136" t="s">
        <v>155</v>
      </c>
      <c r="E147" s="137" t="s">
        <v>237</v>
      </c>
      <c r="F147" s="138" t="s">
        <v>238</v>
      </c>
      <c r="G147" s="139" t="s">
        <v>229</v>
      </c>
      <c r="H147" s="140">
        <v>59.4</v>
      </c>
      <c r="I147" s="141"/>
      <c r="J147" s="142">
        <f>ROUND(I147*H147,2)</f>
        <v>0</v>
      </c>
      <c r="K147" s="138" t="s">
        <v>172</v>
      </c>
      <c r="L147" s="32"/>
      <c r="M147" s="143" t="s">
        <v>1</v>
      </c>
      <c r="N147" s="144" t="s">
        <v>52</v>
      </c>
      <c r="P147" s="145">
        <f>O147*H147</f>
        <v>0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AR147" s="147" t="s">
        <v>160</v>
      </c>
      <c r="AT147" s="147" t="s">
        <v>155</v>
      </c>
      <c r="AU147" s="147" t="s">
        <v>96</v>
      </c>
      <c r="AY147" s="16" t="s">
        <v>153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6" t="s">
        <v>94</v>
      </c>
      <c r="BK147" s="148">
        <f>ROUND(I147*H147,2)</f>
        <v>0</v>
      </c>
      <c r="BL147" s="16" t="s">
        <v>160</v>
      </c>
      <c r="BM147" s="147" t="s">
        <v>425</v>
      </c>
    </row>
    <row r="148" spans="2:65" s="13" customFormat="1" ht="11.25">
      <c r="B148" s="156"/>
      <c r="D148" s="150" t="s">
        <v>162</v>
      </c>
      <c r="E148" s="157" t="s">
        <v>1</v>
      </c>
      <c r="F148" s="158" t="s">
        <v>422</v>
      </c>
      <c r="H148" s="159">
        <v>39.6</v>
      </c>
      <c r="I148" s="160"/>
      <c r="L148" s="156"/>
      <c r="M148" s="161"/>
      <c r="T148" s="162"/>
      <c r="AT148" s="157" t="s">
        <v>162</v>
      </c>
      <c r="AU148" s="157" t="s">
        <v>96</v>
      </c>
      <c r="AV148" s="13" t="s">
        <v>96</v>
      </c>
      <c r="AW148" s="13" t="s">
        <v>42</v>
      </c>
      <c r="AX148" s="13" t="s">
        <v>87</v>
      </c>
      <c r="AY148" s="157" t="s">
        <v>153</v>
      </c>
    </row>
    <row r="149" spans="2:65" s="13" customFormat="1" ht="11.25">
      <c r="B149" s="156"/>
      <c r="D149" s="150" t="s">
        <v>162</v>
      </c>
      <c r="E149" s="157" t="s">
        <v>1</v>
      </c>
      <c r="F149" s="158" t="s">
        <v>423</v>
      </c>
      <c r="H149" s="159">
        <v>19.8</v>
      </c>
      <c r="I149" s="160"/>
      <c r="L149" s="156"/>
      <c r="M149" s="161"/>
      <c r="T149" s="162"/>
      <c r="AT149" s="157" t="s">
        <v>162</v>
      </c>
      <c r="AU149" s="157" t="s">
        <v>96</v>
      </c>
      <c r="AV149" s="13" t="s">
        <v>96</v>
      </c>
      <c r="AW149" s="13" t="s">
        <v>42</v>
      </c>
      <c r="AX149" s="13" t="s">
        <v>87</v>
      </c>
      <c r="AY149" s="157" t="s">
        <v>153</v>
      </c>
    </row>
    <row r="150" spans="2:65" s="14" customFormat="1" ht="11.25">
      <c r="B150" s="163"/>
      <c r="D150" s="150" t="s">
        <v>162</v>
      </c>
      <c r="E150" s="164" t="s">
        <v>1</v>
      </c>
      <c r="F150" s="165" t="s">
        <v>193</v>
      </c>
      <c r="H150" s="166">
        <v>59.4</v>
      </c>
      <c r="I150" s="167"/>
      <c r="L150" s="163"/>
      <c r="M150" s="168"/>
      <c r="T150" s="169"/>
      <c r="AT150" s="164" t="s">
        <v>162</v>
      </c>
      <c r="AU150" s="164" t="s">
        <v>96</v>
      </c>
      <c r="AV150" s="14" t="s">
        <v>175</v>
      </c>
      <c r="AW150" s="14" t="s">
        <v>42</v>
      </c>
      <c r="AX150" s="14" t="s">
        <v>94</v>
      </c>
      <c r="AY150" s="164" t="s">
        <v>153</v>
      </c>
    </row>
    <row r="151" spans="2:65" s="12" customFormat="1" ht="11.25">
      <c r="B151" s="149"/>
      <c r="D151" s="150" t="s">
        <v>162</v>
      </c>
      <c r="E151" s="151" t="s">
        <v>1</v>
      </c>
      <c r="F151" s="152" t="s">
        <v>426</v>
      </c>
      <c r="H151" s="151" t="s">
        <v>1</v>
      </c>
      <c r="I151" s="153"/>
      <c r="L151" s="149"/>
      <c r="M151" s="191"/>
      <c r="N151" s="192"/>
      <c r="O151" s="192"/>
      <c r="P151" s="192"/>
      <c r="Q151" s="192"/>
      <c r="R151" s="192"/>
      <c r="S151" s="192"/>
      <c r="T151" s="193"/>
      <c r="AT151" s="151" t="s">
        <v>162</v>
      </c>
      <c r="AU151" s="151" t="s">
        <v>96</v>
      </c>
      <c r="AV151" s="12" t="s">
        <v>94</v>
      </c>
      <c r="AW151" s="12" t="s">
        <v>42</v>
      </c>
      <c r="AX151" s="12" t="s">
        <v>87</v>
      </c>
      <c r="AY151" s="151" t="s">
        <v>153</v>
      </c>
    </row>
    <row r="152" spans="2:65" s="1" customFormat="1" ht="6.95" customHeight="1">
      <c r="B152" s="44"/>
      <c r="C152" s="45"/>
      <c r="D152" s="45"/>
      <c r="E152" s="45"/>
      <c r="F152" s="45"/>
      <c r="G152" s="45"/>
      <c r="H152" s="45"/>
      <c r="I152" s="45"/>
      <c r="J152" s="45"/>
      <c r="K152" s="45"/>
      <c r="L152" s="32"/>
    </row>
  </sheetData>
  <sheetProtection algorithmName="SHA-512" hashValue="KFAQGhJcibnssUH6KudfMaxeSZfqotd5UP4v1mUroWsTwqAmdzEiFA15VQwBRUpMotH1zxEbYQgO1gWl3enBAg==" saltValue="WcTHWNlo6DWG1CU7yiuDX7FbSWl+kHGhorK80y+e1S6MBIgRWZzpNc7mlSQfgKnFlTAS1kwTBqyLkHbwOVYNyw==" spinCount="100000" sheet="1" objects="1" scenarios="1" formatColumns="0" formatRows="0" autoFilter="0"/>
  <autoFilter ref="C121:K151" xr:uid="{00000000-0009-0000-0000-000008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SO 01.2 - Přesazené strom...</vt:lpstr>
      <vt:lpstr>SO 04.1.c - Vysazené stro...</vt:lpstr>
      <vt:lpstr>SO 04.2.c - Živý plot  - ...</vt:lpstr>
      <vt:lpstr>SO 04.3.c - Vysazené keře...</vt:lpstr>
      <vt:lpstr>SO 04.4.A.c - Travnaté pl...</vt:lpstr>
      <vt:lpstr>SO 04.4.B.c - Travnaté pl...</vt:lpstr>
      <vt:lpstr>SO 04.4.C.c - Štěrkový tr...</vt:lpstr>
      <vt:lpstr>SO 04.4.D.c - Zatravněná ...</vt:lpstr>
      <vt:lpstr>'Rekapitulace stavby'!Názvy_tisku</vt:lpstr>
      <vt:lpstr>'SO 01.2 - Přesazené strom...'!Názvy_tisku</vt:lpstr>
      <vt:lpstr>'SO 04.1.c - Vysazené stro...'!Názvy_tisku</vt:lpstr>
      <vt:lpstr>'SO 04.2.c - Živý plot  - ...'!Názvy_tisku</vt:lpstr>
      <vt:lpstr>'SO 04.3.c - Vysazené keře...'!Názvy_tisku</vt:lpstr>
      <vt:lpstr>'SO 04.4.A.c - Travnaté pl...'!Názvy_tisku</vt:lpstr>
      <vt:lpstr>'SO 04.4.B.c - Travnaté pl...'!Názvy_tisku</vt:lpstr>
      <vt:lpstr>'SO 04.4.C.c - Štěrkový tr...'!Názvy_tisku</vt:lpstr>
      <vt:lpstr>'SO 04.4.D.c - Zatravněná ...'!Názvy_tisku</vt:lpstr>
      <vt:lpstr>'Rekapitulace stavby'!Oblast_tisku</vt:lpstr>
      <vt:lpstr>'SO 01.2 - Přesazené strom...'!Oblast_tisku</vt:lpstr>
      <vt:lpstr>'SO 04.1.c - Vysazené stro...'!Oblast_tisku</vt:lpstr>
      <vt:lpstr>'SO 04.2.c - Živý plot  - ...'!Oblast_tisku</vt:lpstr>
      <vt:lpstr>'SO 04.3.c - Vysazené keře...'!Oblast_tisku</vt:lpstr>
      <vt:lpstr>'SO 04.4.A.c - Travnaté pl...'!Oblast_tisku</vt:lpstr>
      <vt:lpstr>'SO 04.4.B.c - Travnaté pl...'!Oblast_tisku</vt:lpstr>
      <vt:lpstr>'SO 04.4.C.c - Štěrkový tr...'!Oblast_tisku</vt:lpstr>
      <vt:lpstr>'SO 04.4.D.c - Zatravněná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MILA\Admin</dc:creator>
  <cp:lastModifiedBy>Uživatel systému Windows</cp:lastModifiedBy>
  <cp:lastPrinted>2023-06-08T09:24:18Z</cp:lastPrinted>
  <dcterms:created xsi:type="dcterms:W3CDTF">2023-06-08T08:58:03Z</dcterms:created>
  <dcterms:modified xsi:type="dcterms:W3CDTF">2023-06-08T09:25:00Z</dcterms:modified>
</cp:coreProperties>
</file>